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List1 (1)" sheetId="1" r:id="rId1"/>
  </sheets>
  <definedNames/>
  <calcPr fullCalcOnLoad="1"/>
</workbook>
</file>

<file path=xl/sharedStrings.xml><?xml version="1.0" encoding="utf-8"?>
<sst xmlns="http://schemas.openxmlformats.org/spreadsheetml/2006/main" count="604" uniqueCount="386">
  <si>
    <t>GRAD POŽEGA</t>
  </si>
  <si>
    <t>BROJ</t>
  </si>
  <si>
    <t>POZICIJA</t>
  </si>
  <si>
    <t>KONTA</t>
  </si>
  <si>
    <t>VRSTA PRIHODA / PRIMITAKA</t>
  </si>
  <si>
    <t/>
  </si>
  <si>
    <t>UKUPNO PRIHODI / PRIMICI</t>
  </si>
  <si>
    <t>Korisnik</t>
  </si>
  <si>
    <t>DJEČIJI VRTIĆI POŽEGA</t>
  </si>
  <si>
    <t>Izvor</t>
  </si>
  <si>
    <t>OPĆI PRIHODI I PRIMICI PRORAČUNSKIH KORISNIKA</t>
  </si>
  <si>
    <t>Prihodi poslovanja</t>
  </si>
  <si>
    <t>VLASTITI PRIHODI PRORAČUNSKIH KORISNIKA</t>
  </si>
  <si>
    <t>Prihodi od upravnih i administrativnih pristojbi, pristojbi po posebnim propisima i naknada</t>
  </si>
  <si>
    <t>Prihodi po posebnim propisima</t>
  </si>
  <si>
    <t>Ostali nespomenuti prihodi</t>
  </si>
  <si>
    <t>POMOĆI PRORAČUNSKIH KORISNIKA</t>
  </si>
  <si>
    <t>Pomoći proračunskim korisnicima iz proračuna koji im nije nadležan</t>
  </si>
  <si>
    <t>Tekuće pomoći proračunskim korisnicima iz proračuna koji im nije nadležan</t>
  </si>
  <si>
    <t>DONACIJE PRORAČUNSKIH KORISNIKA</t>
  </si>
  <si>
    <t>Prihodi od prodaje proizvoda i robe te pruženih usluga i prihodi od donacija</t>
  </si>
  <si>
    <t>Donacije od pravnih i fizičkih osoba izvan općeg proračuna</t>
  </si>
  <si>
    <t>Kapitalne donacije</t>
  </si>
  <si>
    <t>P0136</t>
  </si>
  <si>
    <t>Kapitalne donacije od ostalih subjekata izvan općeg proračun</t>
  </si>
  <si>
    <t>VRSTA RASHODA / IZDATAKA</t>
  </si>
  <si>
    <t>UKUPNO RASHODI / IZDACI</t>
  </si>
  <si>
    <t>Glava</t>
  </si>
  <si>
    <t>03</t>
  </si>
  <si>
    <t>JAVNE USTANOVE PREDŠKOLSKOG ODGOJA</t>
  </si>
  <si>
    <t>Proračunski korisnik</t>
  </si>
  <si>
    <t>32738</t>
  </si>
  <si>
    <t>DJEČJI VRTIĆI POŽEGA</t>
  </si>
  <si>
    <t>PROGRAM</t>
  </si>
  <si>
    <t>5000</t>
  </si>
  <si>
    <t>REDOVNA DJELATNOST PREDŠKOLSKOG ODGOJA</t>
  </si>
  <si>
    <t>Aktivnost</t>
  </si>
  <si>
    <t>A500001</t>
  </si>
  <si>
    <t>OSNOVNA AKTIVNOST PREDŠKOLSKOG ODGOJA</t>
  </si>
  <si>
    <t>OPĆI PRIHODI I PRIMICI</t>
  </si>
  <si>
    <t>Rashodi poslovanja</t>
  </si>
  <si>
    <t>Rashodi za zaposlene</t>
  </si>
  <si>
    <t>Plaće (Bruto)</t>
  </si>
  <si>
    <t>Plaće za redovan rad</t>
  </si>
  <si>
    <t>R0238</t>
  </si>
  <si>
    <t>Plaće za zaposlene</t>
  </si>
  <si>
    <t>Ostali rashodi za zaposlene</t>
  </si>
  <si>
    <t>R0241</t>
  </si>
  <si>
    <t>Otpremnine</t>
  </si>
  <si>
    <t>Doprinosi na plaće</t>
  </si>
  <si>
    <t>Doprinosi za obvezno zdravstveno osiguranje</t>
  </si>
  <si>
    <t>R0243</t>
  </si>
  <si>
    <t>R1148</t>
  </si>
  <si>
    <t>Doprinos za obvezno zdravstveno osiguranje zaštite zdravlja</t>
  </si>
  <si>
    <t>Doprinosi za obvezno osiguranje u slučaju nezaposlenosti</t>
  </si>
  <si>
    <t>R0244</t>
  </si>
  <si>
    <t>Doprinosi za osiguranje u slučaju nezaposlenosti</t>
  </si>
  <si>
    <t>Poseban doprinos za poticanje zapošljavanja osoba s invalidim</t>
  </si>
  <si>
    <t>Materijalni rashodi</t>
  </si>
  <si>
    <t>Rashodi za usluge</t>
  </si>
  <si>
    <t>Zdravstvene i veterinarske usluge</t>
  </si>
  <si>
    <t>R0854-1</t>
  </si>
  <si>
    <t>Obvezni i preventivni zdravstveni pregledi zaposlenika</t>
  </si>
  <si>
    <t>Ostale usluge</t>
  </si>
  <si>
    <t>Film i izrada fotografija</t>
  </si>
  <si>
    <t>Nagrade</t>
  </si>
  <si>
    <t>Darovi</t>
  </si>
  <si>
    <t>Naknade za bolest, invalidnost i smrtni slučaj</t>
  </si>
  <si>
    <t>R1077</t>
  </si>
  <si>
    <t>Ostali nenavedeni rashodi za zaposlene</t>
  </si>
  <si>
    <t>R1149-1</t>
  </si>
  <si>
    <t>Naknade troškova zaposlenima</t>
  </si>
  <si>
    <t>Službena putovanja</t>
  </si>
  <si>
    <t>Dnevnice za službeni put u zemlji</t>
  </si>
  <si>
    <t>Naknade za smještaj na službenom putu u zemlji</t>
  </si>
  <si>
    <t>Naknade za prijevoz na službenom putu u zemlji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</si>
  <si>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</si>
  <si>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</si>
  <si>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</si>
  <si>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</si>
  <si>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</si>
  <si>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</si>
  <si>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</si>
  <si>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</si>
  <si>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</si>
  <si>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</si>
  <si>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</si>
  <si>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R0254</t>
  </si>
  <si>
    <t>Materijal i sredstva za čišćenje i održavanje</t>
  </si>
  <si>
    <t>Materijal za higijenske potrebe i njegu</t>
  </si>
  <si>
    <t>Ostali materijal za potrebe redovnog poslovanja</t>
  </si>
  <si>
    <t>Materijal i sirovine</t>
  </si>
  <si>
    <t>Osnovni materijal i sirovine - za rad odgajatelja</t>
  </si>
  <si>
    <t>Namirnice</t>
  </si>
  <si>
    <t>Energija</t>
  </si>
  <si>
    <t>Električna energija</t>
  </si>
  <si>
    <t>Plin</t>
  </si>
  <si>
    <t>Motorni benzin i dizel gorivo</t>
  </si>
  <si>
    <t>Materijal i dijelovi za tekuće i investicijsko održavanje</t>
  </si>
  <si>
    <t>Materijal i dijelovi za tekuće i invet. održ. građev. obj.</t>
  </si>
  <si>
    <t>Materijal i dijelovi za tekuće i invest. održ. postr. i opr.</t>
  </si>
  <si>
    <t>Materijal i dijelovi za tekuće i invest. održ. transp. sred.</t>
  </si>
  <si>
    <t>Sitni inventar i auto gume</t>
  </si>
  <si>
    <t>Sitni inventar</t>
  </si>
  <si>
    <t>Službena, radna i zaštitna odjeća i obuća</t>
  </si>
  <si>
    <t>Usluge telefona, pošte i prijevoza</t>
  </si>
  <si>
    <t>Usluge telefona, telefaksa</t>
  </si>
  <si>
    <t>Poštarina (pisma, tiskanice i sl.)</t>
  </si>
  <si>
    <t>Usluge tekućeg i investicijskog održavanja</t>
  </si>
  <si>
    <t>Ostale usluge tekućeg i investicijskog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</si>
  <si>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</si>
  <si>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</si>
  <si>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</si>
  <si>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</si>
  <si>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</si>
  <si>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</si>
  <si>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</si>
  <si>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Pričuva</t>
  </si>
  <si>
    <t>Ostale komunalne usluge</t>
  </si>
  <si>
    <t>Laboratorijske usluge</t>
  </si>
  <si>
    <t>Intelektualne i osobne usluge</t>
  </si>
  <si>
    <t>Usluge odvjetnika i pravnog savjetovanja</t>
  </si>
  <si>
    <t>Ostale intelektualne usluge</t>
  </si>
  <si>
    <t>Računalne usluge</t>
  </si>
  <si>
    <t>Ostale računalne usluge</t>
  </si>
  <si>
    <t>Usluge pri registraciji prijevoznih sredstava</t>
  </si>
  <si>
    <t>Ostale nespomenute usluge</t>
  </si>
  <si>
    <t>Ostali nespomenuti rashodi poslovanja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</si>
  <si>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</si>
  <si>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</si>
  <si>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</si>
  <si>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</si>
  <si>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</si>
  <si>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 i norme</t>
  </si>
  <si>
    <t>Tuzemne članarine</t>
  </si>
  <si>
    <t>Pristojbe i naknade</t>
  </si>
  <si>
    <t>Upravne i administrativne pristojbe</t>
  </si>
  <si>
    <t>Sudske pristojbe</t>
  </si>
  <si>
    <t>Javnobilježničke pristojbe</t>
  </si>
  <si>
    <t>Rashodi protokola (vijenci, cvijeće, svijeće i slično)</t>
  </si>
  <si>
    <t>Financijski rashodi</t>
  </si>
  <si>
    <t>Ostali financijski rashodi</t>
  </si>
  <si>
    <t>Ostali nespomenuti financijski rashodi</t>
  </si>
  <si>
    <t>Naknade troškova osobama izvan radnog odnosa</t>
  </si>
  <si>
    <t>Naknade ostalih troškova</t>
  </si>
  <si>
    <t>R0258</t>
  </si>
  <si>
    <t>R0259-1</t>
  </si>
  <si>
    <t>R0266-1</t>
  </si>
  <si>
    <t>R0270-1</t>
  </si>
  <si>
    <t>R0271</t>
  </si>
  <si>
    <t>Kapitalni projekt</t>
  </si>
  <si>
    <t>K500001</t>
  </si>
  <si>
    <t>NABAVA OPREME U PREDŠKOLSKOM ODGOJU</t>
  </si>
  <si>
    <t>Rashodi za nabavu nefinancijske imovine</t>
  </si>
  <si>
    <t>Rashodi za nabavu proizvedene dugotrajne imovine</t>
  </si>
  <si>
    <t>Postrojenja i oprema</t>
  </si>
  <si>
    <t>Uređaji, strojevi i oprema za ostale namjene</t>
  </si>
  <si>
    <t>Oprema</t>
  </si>
  <si>
    <t>Nematerijalna proizvedena imovina</t>
  </si>
  <si>
    <t>Ulaganja u računalne programe</t>
  </si>
  <si>
    <t>R0297-2</t>
  </si>
  <si>
    <t>Prihodi poslovana</t>
  </si>
  <si>
    <t>Prihodi iz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</si>
  <si>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</si>
  <si>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</si>
  <si>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nefinancijeske imovine</t>
  </si>
  <si>
    <t>RAZLIKA</t>
  </si>
  <si>
    <t>PLAN</t>
  </si>
  <si>
    <t>Novčana naknada poslodavca zbog nezapošljavanja osoba s invaliditetom</t>
  </si>
  <si>
    <t>Zatezne kamate</t>
  </si>
  <si>
    <t>Zatezne kamate iz poslovnih odnosa</t>
  </si>
  <si>
    <t>Namirnice - Općine</t>
  </si>
  <si>
    <t>Sitni inventar - Ministarstvo</t>
  </si>
  <si>
    <t>Sitni inventar - Županija</t>
  </si>
  <si>
    <t>Usluge tek. i invest. održavanja građevinskih obj.-Općine</t>
  </si>
  <si>
    <t>Usluge tek. i invest. održavanja postrojenja i opr.-Općine</t>
  </si>
  <si>
    <t>Usluge vještačenja</t>
  </si>
  <si>
    <t>Višak prihoda poslovanja</t>
  </si>
  <si>
    <t>Višak prihoda</t>
  </si>
  <si>
    <t>Višak/manjak prihoda</t>
  </si>
  <si>
    <t>Rezultat poslovanja</t>
  </si>
  <si>
    <t>Vlastiti izvori</t>
  </si>
  <si>
    <t>REZULTAT POSLOVANJA IZ PRETHODNE GODINE PK-V.P. POMOĆI PK</t>
  </si>
  <si>
    <t>REZULTAT POSLOVANJA IZ PRETHODNE GODINE PK-V.L. PRIH.PK</t>
  </si>
  <si>
    <t xml:space="preserve">izvor </t>
  </si>
  <si>
    <t>REZULTAT POSLOVANJA IZ PRETHODNE GODINE PK-V.P. DONACIJA PK</t>
  </si>
  <si>
    <t>P0243</t>
  </si>
  <si>
    <t>P0245</t>
  </si>
  <si>
    <t>R1566</t>
  </si>
  <si>
    <t>R1565</t>
  </si>
  <si>
    <t>R0266-3</t>
  </si>
  <si>
    <t>Zakupnine i najamnine</t>
  </si>
  <si>
    <t>Zakupnine i najamnine za opremu</t>
  </si>
  <si>
    <t xml:space="preserve"> 2015.</t>
  </si>
  <si>
    <t>Prihodi od pruženih usluga</t>
  </si>
  <si>
    <t xml:space="preserve">PRIHODI ZA POSEBNE NAMJENE </t>
  </si>
  <si>
    <t xml:space="preserve">Izvor </t>
  </si>
  <si>
    <t>PRIHODI ZA POSEBNE NAMJENE</t>
  </si>
  <si>
    <t>VLASTITI PRIHODI</t>
  </si>
  <si>
    <t xml:space="preserve">Prihodi od prodaje proizvoda i robe te pruženih usluga </t>
  </si>
  <si>
    <t>P0291</t>
  </si>
  <si>
    <t>P0265</t>
  </si>
  <si>
    <t>Sufinanciranje cijene usluge, participacije i slično</t>
  </si>
  <si>
    <t>P0266</t>
  </si>
  <si>
    <t>P0267</t>
  </si>
  <si>
    <t>R0238-3</t>
  </si>
  <si>
    <t>R0239-2</t>
  </si>
  <si>
    <t>R0240-2</t>
  </si>
  <si>
    <t>R0242-1</t>
  </si>
  <si>
    <t>R0243-2</t>
  </si>
  <si>
    <t>R1148-2</t>
  </si>
  <si>
    <t>R0244-2</t>
  </si>
  <si>
    <t>R0245-1</t>
  </si>
  <si>
    <t>R0246-1</t>
  </si>
  <si>
    <t>R0247-1</t>
  </si>
  <si>
    <t>R0248-1</t>
  </si>
  <si>
    <t>R0249-1</t>
  </si>
  <si>
    <t>R0250-1</t>
  </si>
  <si>
    <t>R1133-1</t>
  </si>
  <si>
    <t>R0251-1</t>
  </si>
  <si>
    <t>R0252-1</t>
  </si>
  <si>
    <t>R0254-1</t>
  </si>
  <si>
    <t>R0256-1</t>
  </si>
  <si>
    <t>R0257-1</t>
  </si>
  <si>
    <t>R0258-2</t>
  </si>
  <si>
    <t>R0259-3</t>
  </si>
  <si>
    <t>R0260-2</t>
  </si>
  <si>
    <t>R0705-2</t>
  </si>
  <si>
    <t>R0261-1</t>
  </si>
  <si>
    <t>R0263-2</t>
  </si>
  <si>
    <t>R0264-1</t>
  </si>
  <si>
    <t>R0265-1</t>
  </si>
  <si>
    <t>R0266-5</t>
  </si>
  <si>
    <t>R0255-1</t>
  </si>
  <si>
    <t>R0267-1</t>
  </si>
  <si>
    <t>R0269-1</t>
  </si>
  <si>
    <t>R0270-3</t>
  </si>
  <si>
    <t>R0271-2</t>
  </si>
  <si>
    <t>R0272-1</t>
  </si>
  <si>
    <t>R0273-1</t>
  </si>
  <si>
    <t>R0274-1</t>
  </si>
  <si>
    <t>R0275-1</t>
  </si>
  <si>
    <t>R0276-1</t>
  </si>
  <si>
    <t>R0277-1</t>
  </si>
  <si>
    <t>R0278-1</t>
  </si>
  <si>
    <t>R1140-1</t>
  </si>
  <si>
    <t>R0279-2</t>
  </si>
  <si>
    <t>R0854-2</t>
  </si>
  <si>
    <t>R0281-1</t>
  </si>
  <si>
    <t>R0706-2</t>
  </si>
  <si>
    <t>R0282-1</t>
  </si>
  <si>
    <t>R0283-2</t>
  </si>
  <si>
    <t>R0284-2</t>
  </si>
  <si>
    <t>R0285-3</t>
  </si>
  <si>
    <t>R0286-1</t>
  </si>
  <si>
    <t>R0287-1</t>
  </si>
  <si>
    <t>R0288-1</t>
  </si>
  <si>
    <t>R0289-1</t>
  </si>
  <si>
    <t>R0290-2</t>
  </si>
  <si>
    <t>R0291-2</t>
  </si>
  <si>
    <t>R0292-1</t>
  </si>
  <si>
    <t>R1135-1</t>
  </si>
  <si>
    <t>R1136-1</t>
  </si>
  <si>
    <t>R1137-1</t>
  </si>
  <si>
    <t>R1534-1</t>
  </si>
  <si>
    <t>R1138-1</t>
  </si>
  <si>
    <t>R1031-2</t>
  </si>
  <si>
    <t>R0294-1</t>
  </si>
  <si>
    <t>R1139-1</t>
  </si>
  <si>
    <t>R0297-4</t>
  </si>
  <si>
    <t>R1417-1</t>
  </si>
  <si>
    <t>Prihodi s naslova osiguranja, refundacije štete i totalne štete</t>
  </si>
  <si>
    <t>R1564-1</t>
  </si>
  <si>
    <t>Ugovor o djelu</t>
  </si>
  <si>
    <t>RASHODI</t>
  </si>
  <si>
    <t>PRIHODI</t>
  </si>
  <si>
    <t>ukupno</t>
  </si>
  <si>
    <t>Usluge tekućeg i investicijskog održavanja građevinskih objekata</t>
  </si>
  <si>
    <t>Ostale  zakupnine i najamnine</t>
  </si>
  <si>
    <t>REZULTAT POSLOVANJA IZ PRETHOD.GOD.-V.P.-VLASTITI</t>
  </si>
  <si>
    <t>R0238-5</t>
  </si>
  <si>
    <t>R1623-1</t>
  </si>
  <si>
    <t>R0248-2</t>
  </si>
  <si>
    <t>R0270-4</t>
  </si>
  <si>
    <t>II REBALANS</t>
  </si>
  <si>
    <t>2016.g.</t>
  </si>
  <si>
    <t>REALIZIRANO DO</t>
  </si>
  <si>
    <t>31.12.2015.</t>
  </si>
  <si>
    <t>PLAN 2016.G.</t>
  </si>
  <si>
    <t>Ostali prihodi</t>
  </si>
  <si>
    <t>Prihodi od prodaje proizvoda i robe te pruženih usluga</t>
  </si>
  <si>
    <t>Kazne, upravne mjere i ostali prihodi</t>
  </si>
  <si>
    <t>Tekuće donacije od fizičkih osoba</t>
  </si>
  <si>
    <t>Tekuće donacije od neprofitnih organizacija</t>
  </si>
  <si>
    <t>Tekuće donacije od trgovačkih društava</t>
  </si>
  <si>
    <t>Prihodi od imovine</t>
  </si>
  <si>
    <t>Prihodi od financijske imovine</t>
  </si>
  <si>
    <t>Prihodi od zateznih kamata</t>
  </si>
  <si>
    <t>Zatezne kamate iz obveznih odnosa i drugo</t>
  </si>
  <si>
    <t>Uredska oprema i namještaj</t>
  </si>
  <si>
    <t>Računala i računalna oprema</t>
  </si>
  <si>
    <t>Ostale pristojbe i naknade</t>
  </si>
  <si>
    <t>2015.</t>
  </si>
  <si>
    <t xml:space="preserve">PLAN </t>
  </si>
  <si>
    <t>Plan za 2017. +/- sa 2016.</t>
  </si>
  <si>
    <t>Plan 2017. sa 2016.-2018.g.</t>
  </si>
  <si>
    <t>razlika</t>
  </si>
  <si>
    <t>Oprema za održavanje i zaštitu</t>
  </si>
  <si>
    <t>Ostala oprema za održavanje i zaštitu</t>
  </si>
  <si>
    <t>R0239</t>
  </si>
  <si>
    <t>R1789</t>
  </si>
  <si>
    <t>Naknade za prijevoz na posao i s posla -"Mladi za mlade"</t>
  </si>
  <si>
    <t>R1788</t>
  </si>
  <si>
    <t>PRIHODI OD PRODAJE NEFINANCIJSJKE IMOVINE I NADOKNADE ŠTETE S OSNOVE OSIGURANJA</t>
  </si>
  <si>
    <t>P0072</t>
  </si>
  <si>
    <t>P0095</t>
  </si>
  <si>
    <t>2017.G.</t>
  </si>
  <si>
    <t>2017.</t>
  </si>
  <si>
    <t>Tekuće pomoći prorač. korisnicima iz proračuna koji im nije nadležan-općinski proračun - Općine</t>
  </si>
  <si>
    <t>Tekuće pomoći prorač. korisnicima iz proračuna koji im nije nadležan-županijski proračun - Županija</t>
  </si>
  <si>
    <t>Tekuće pomoći prorač.korisnicima iz proračuna koji im nije nadležan-državni proračun - Ministarstvo</t>
  </si>
  <si>
    <t>R0678-2</t>
  </si>
  <si>
    <t>Regres za godišnji odmor</t>
  </si>
  <si>
    <t>IZMJENE</t>
  </si>
  <si>
    <t>2. REBALANS</t>
  </si>
  <si>
    <t xml:space="preserve">REZULTAT POSLOVANJA IZ PRETHODNE GODINE - V.P. PRIH.OD PROD.NEF.IMOV.I NADOKNADE </t>
  </si>
  <si>
    <t>R1132-1</t>
  </si>
  <si>
    <t>P0339</t>
  </si>
  <si>
    <t>REZULTAT POSLOV. IZ PRETHOD. GODINE -V.P.- PRIH.ZA POS.NAMJENE</t>
  </si>
  <si>
    <t>REZULTAT POSLOVANJA IZ PRETHODNE GODINE - PRIH.ZA POSEB.NAMJ.</t>
  </si>
  <si>
    <t>REZULTAT POSLOVANJA IZ PRETHODNE GODINE - POMOĆI</t>
  </si>
  <si>
    <t>P0221</t>
  </si>
  <si>
    <t>P0356</t>
  </si>
  <si>
    <t>P0357</t>
  </si>
  <si>
    <t>P0358</t>
  </si>
  <si>
    <t>R0266</t>
  </si>
  <si>
    <t>Realizirano do</t>
  </si>
  <si>
    <t xml:space="preserve"> 14.9.2017.</t>
  </si>
  <si>
    <t>Promjena</t>
  </si>
  <si>
    <t>Razlika</t>
  </si>
  <si>
    <t>Grafičke i tiskarske usluge, usluge kopiranja i uvezivanja</t>
  </si>
  <si>
    <t>2018.</t>
  </si>
  <si>
    <t>jubilarne</t>
  </si>
  <si>
    <t>uskrsnica, božićnica</t>
  </si>
  <si>
    <t>ukupni trošak poslodavca</t>
  </si>
  <si>
    <t>Pomoći iz inozemstva i od subjekata unutar općeg proračuna</t>
  </si>
  <si>
    <t>Usluge tekućeg i investicijskog održavanja postrojenja i opreme</t>
  </si>
  <si>
    <t>Usluge tekućeg i investicijskog održavanja prijevoznih sredstava</t>
  </si>
  <si>
    <t>Osnovni materijal i sirovine - za rad odgajatelja - Ministarstvo</t>
  </si>
  <si>
    <t>sv.nikola+rođenje djeteta-Farkaš I.- Papac M.?</t>
  </si>
  <si>
    <t>održ.internet str.</t>
  </si>
  <si>
    <t>Izvor  REZULTAT POSLOVANJA IZ PRETHODNE GODINE - V.P. PR. ZA POS.NA</t>
  </si>
  <si>
    <t>Izvor  REZULTAT POSLOVANJA IZ PRETHODNE GODINE-V.P.PR OD PROD.NEF.I</t>
  </si>
  <si>
    <t>R0297-6</t>
  </si>
  <si>
    <t>DJEČJI VRTIĆ POŽEGA</t>
  </si>
  <si>
    <t>regres</t>
  </si>
  <si>
    <t>REZULTAT POSLOVANJA IZ PRETHODNE GODINE V.P. - PRIHODI ZA POSEBNE NAMJENE</t>
  </si>
  <si>
    <t>P0167</t>
  </si>
  <si>
    <t xml:space="preserve">RAZLIKA </t>
  </si>
  <si>
    <t>P0391</t>
  </si>
  <si>
    <t>Višak prihoda od nefinancijske imovine</t>
  </si>
  <si>
    <t>RAVNATELJICA:</t>
  </si>
  <si>
    <t>Sanda Lukić</t>
  </si>
  <si>
    <t>R0297-1</t>
  </si>
  <si>
    <t>2018.G.</t>
  </si>
  <si>
    <t xml:space="preserve">Realizirano </t>
  </si>
  <si>
    <t>do ………</t>
  </si>
  <si>
    <t>Potrebno do</t>
  </si>
  <si>
    <t>31.12.18.</t>
  </si>
  <si>
    <t>više/manje</t>
  </si>
  <si>
    <t>UKUPNO</t>
  </si>
  <si>
    <t>(X+Y)</t>
  </si>
  <si>
    <t>R0291-3</t>
  </si>
  <si>
    <t>Plaće (Bruto) od HZZ</t>
  </si>
  <si>
    <t>R0238-4</t>
  </si>
  <si>
    <t>R0243-3</t>
  </si>
  <si>
    <t>R1148-3</t>
  </si>
  <si>
    <t>R0244-3</t>
  </si>
  <si>
    <t>Pomoći od izvanproračunskih korisnika</t>
  </si>
  <si>
    <t>Tekuće pomoći od HZMO-a, HZZ-a i HZZO-a</t>
  </si>
  <si>
    <t>P0303</t>
  </si>
  <si>
    <t>R0270</t>
  </si>
  <si>
    <t>REALIZACIJA</t>
  </si>
  <si>
    <t>01.01.-31.12.2018.</t>
  </si>
  <si>
    <t>U Požegi, 31.01.2019.</t>
  </si>
  <si>
    <t>IZVJEŠĆE O REALIZACIJI ZA RAZDOBLJE OD 01.01.-31.12.2018.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</si>
</sst>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00"/>
    <numFmt numFmtId="166" formatCode="#,##0.0"/>
    <numFmt numFmtId="167" formatCode="#,##0.00_ ;[Red]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\ &quot;kn&quot;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0.0"/>
  </numFmts>
  <fonts count="55"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name val="Arial"/>
      <family val="0"/>
    </font>
    <font>
      <b/>
      <sz val="9"/>
      <name val="Calibri"/>
      <family val="2"/>
    </font>
    <font>
      <u val="single"/>
      <sz val="14"/>
      <color indexed="12"/>
      <name val="Calibri"/>
      <family val="2"/>
    </font>
    <font>
      <u val="single"/>
      <sz val="14"/>
      <color indexed="36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i/>
      <sz val="14"/>
      <color indexed="8"/>
      <name val="Calibri"/>
      <family val="2"/>
    </font>
    <font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22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2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6" fillId="17" borderId="0" applyNumberFormat="0" applyBorder="0" applyAlignment="0" applyProtection="0"/>
    <xf numFmtId="0" fontId="37" fillId="9" borderId="1" applyNumberFormat="0" applyAlignment="0" applyProtection="0"/>
    <xf numFmtId="0" fontId="38" fillId="14" borderId="2" applyNumberFormat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5" borderId="7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9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18" borderId="10" xfId="0" applyFont="1" applyFill="1" applyBorder="1" applyAlignment="1">
      <alignment wrapText="1"/>
    </xf>
    <xf numFmtId="0" fontId="5" fillId="18" borderId="10" xfId="0" applyFont="1" applyFill="1" applyBorder="1" applyAlignment="1" quotePrefix="1">
      <alignment wrapText="1"/>
    </xf>
    <xf numFmtId="4" fontId="5" fillId="18" borderId="10" xfId="0" applyNumberFormat="1" applyFont="1" applyFill="1" applyBorder="1" applyAlignment="1">
      <alignment/>
    </xf>
    <xf numFmtId="0" fontId="4" fillId="11" borderId="10" xfId="0" applyFont="1" applyFill="1" applyBorder="1" applyAlignment="1">
      <alignment wrapText="1"/>
    </xf>
    <xf numFmtId="0" fontId="4" fillId="11" borderId="10" xfId="0" applyFont="1" applyFill="1" applyBorder="1" applyAlignment="1" quotePrefix="1">
      <alignment wrapText="1"/>
    </xf>
    <xf numFmtId="4" fontId="4" fillId="11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 wrapText="1"/>
    </xf>
    <xf numFmtId="0" fontId="4" fillId="19" borderId="10" xfId="0" applyFont="1" applyFill="1" applyBorder="1" applyAlignment="1" quotePrefix="1">
      <alignment wrapText="1"/>
    </xf>
    <xf numFmtId="4" fontId="4" fillId="19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quotePrefix="1">
      <alignment horizontal="left"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wrapText="1"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 quotePrefix="1">
      <alignment wrapText="1"/>
    </xf>
    <xf numFmtId="4" fontId="5" fillId="20" borderId="10" xfId="0" applyNumberFormat="1" applyFont="1" applyFill="1" applyBorder="1" applyAlignment="1">
      <alignment/>
    </xf>
    <xf numFmtId="0" fontId="5" fillId="16" borderId="10" xfId="0" applyFont="1" applyFill="1" applyBorder="1" applyAlignment="1">
      <alignment wrapText="1"/>
    </xf>
    <xf numFmtId="0" fontId="5" fillId="16" borderId="10" xfId="0" applyFont="1" applyFill="1" applyBorder="1" applyAlignment="1" quotePrefix="1">
      <alignment wrapText="1"/>
    </xf>
    <xf numFmtId="4" fontId="5" fillId="16" borderId="10" xfId="0" applyNumberFormat="1" applyFont="1" applyFill="1" applyBorder="1" applyAlignment="1">
      <alignment/>
    </xf>
    <xf numFmtId="0" fontId="5" fillId="21" borderId="10" xfId="0" applyFont="1" applyFill="1" applyBorder="1" applyAlignment="1">
      <alignment wrapText="1"/>
    </xf>
    <xf numFmtId="0" fontId="5" fillId="21" borderId="10" xfId="0" applyFont="1" applyFill="1" applyBorder="1" applyAlignment="1" quotePrefix="1">
      <alignment wrapText="1"/>
    </xf>
    <xf numFmtId="4" fontId="5" fillId="21" borderId="10" xfId="0" applyNumberFormat="1" applyFont="1" applyFill="1" applyBorder="1" applyAlignment="1">
      <alignment/>
    </xf>
    <xf numFmtId="0" fontId="4" fillId="9" borderId="10" xfId="0" applyFont="1" applyFill="1" applyBorder="1" applyAlignment="1">
      <alignment horizontal="center"/>
    </xf>
    <xf numFmtId="4" fontId="7" fillId="19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9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3" fillId="4" borderId="10" xfId="0" applyNumberFormat="1" applyFont="1" applyFill="1" applyBorder="1" applyAlignment="1">
      <alignment/>
    </xf>
    <xf numFmtId="0" fontId="7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0" fontId="11" fillId="0" borderId="10" xfId="53" applyFont="1" applyBorder="1" applyAlignment="1">
      <alignment wrapText="1"/>
      <protection/>
    </xf>
    <xf numFmtId="0" fontId="11" fillId="0" borderId="10" xfId="53" applyFont="1" applyBorder="1" applyAlignment="1">
      <alignment horizontal="left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19" borderId="10" xfId="0" applyFont="1" applyFill="1" applyBorder="1" applyAlignment="1">
      <alignment horizontal="left" wrapText="1"/>
    </xf>
    <xf numFmtId="4" fontId="4" fillId="19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19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4" fillId="4" borderId="10" xfId="0" applyNumberFormat="1" applyFont="1" applyFill="1" applyBorder="1" applyAlignment="1">
      <alignment/>
    </xf>
    <xf numFmtId="4" fontId="5" fillId="11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1" fillId="0" borderId="0" xfId="52" applyFont="1" applyFill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10" xfId="52" applyFont="1" applyBorder="1" applyAlignment="1">
      <alignment horizontal="left" wrapText="1"/>
      <protection/>
    </xf>
    <xf numFmtId="4" fontId="11" fillId="0" borderId="10" xfId="52" applyNumberFormat="1" applyFont="1" applyFill="1" applyBorder="1">
      <alignment/>
      <protection/>
    </xf>
    <xf numFmtId="4" fontId="15" fillId="0" borderId="10" xfId="52" applyNumberFormat="1" applyFont="1" applyFill="1" applyBorder="1">
      <alignment/>
      <protection/>
    </xf>
    <xf numFmtId="0" fontId="11" fillId="0" borderId="0" xfId="52" applyFont="1" applyAlignment="1">
      <alignment wrapText="1"/>
      <protection/>
    </xf>
    <xf numFmtId="0" fontId="7" fillId="0" borderId="0" xfId="52" applyFont="1" applyFill="1" applyBorder="1" applyAlignment="1">
      <alignment wrapText="1"/>
      <protection/>
    </xf>
    <xf numFmtId="0" fontId="7" fillId="19" borderId="0" xfId="52" applyFont="1" applyFill="1" applyAlignment="1">
      <alignment wrapTex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left" wrapText="1"/>
      <protection/>
    </xf>
    <xf numFmtId="4" fontId="7" fillId="0" borderId="10" xfId="52" applyNumberFormat="1" applyFont="1" applyFill="1" applyBorder="1">
      <alignment/>
      <protection/>
    </xf>
    <xf numFmtId="4" fontId="16" fillId="0" borderId="10" xfId="52" applyNumberFormat="1" applyFont="1" applyFill="1" applyBorder="1">
      <alignment/>
      <protection/>
    </xf>
    <xf numFmtId="0" fontId="7" fillId="0" borderId="0" xfId="52" applyFont="1" applyAlignment="1">
      <alignment wrapText="1"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4" fontId="7" fillId="4" borderId="10" xfId="0" applyNumberFormat="1" applyFont="1" applyFill="1" applyBorder="1" applyAlignment="1">
      <alignment/>
    </xf>
    <xf numFmtId="0" fontId="4" fillId="9" borderId="10" xfId="0" applyFont="1" applyFill="1" applyBorder="1" applyAlignment="1">
      <alignment horizontal="center" wrapText="1"/>
    </xf>
    <xf numFmtId="0" fontId="17" fillId="9" borderId="10" xfId="0" applyFont="1" applyFill="1" applyBorder="1" applyAlignment="1">
      <alignment/>
    </xf>
    <xf numFmtId="0" fontId="17" fillId="9" borderId="10" xfId="0" applyFont="1" applyFill="1" applyBorder="1" applyAlignment="1">
      <alignment horizontal="center"/>
    </xf>
    <xf numFmtId="0" fontId="17" fillId="9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4" fillId="9" borderId="10" xfId="0" applyFont="1" applyFill="1" applyBorder="1" applyAlignment="1">
      <alignment wrapText="1"/>
    </xf>
    <xf numFmtId="0" fontId="0" fillId="0" borderId="0" xfId="0" applyAlignment="1">
      <alignment wrapText="1"/>
    </xf>
    <xf numFmtId="4" fontId="11" fillId="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0" fontId="7" fillId="0" borderId="10" xfId="52" applyFont="1" applyFill="1" applyBorder="1" applyAlignment="1">
      <alignment/>
      <protection/>
    </xf>
    <xf numFmtId="0" fontId="7" fillId="0" borderId="10" xfId="52" applyFont="1" applyFill="1" applyBorder="1" applyAlignment="1">
      <alignment horizontal="left" wrapText="1"/>
      <protection/>
    </xf>
    <xf numFmtId="0" fontId="2" fillId="0" borderId="0" xfId="0" applyFont="1" applyFill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9" borderId="10" xfId="0" applyFont="1" applyFill="1" applyBorder="1" applyAlignment="1">
      <alignment horizontal="center" wrapText="1"/>
    </xf>
    <xf numFmtId="4" fontId="21" fillId="18" borderId="10" xfId="0" applyNumberFormat="1" applyFont="1" applyFill="1" applyBorder="1" applyAlignment="1">
      <alignment/>
    </xf>
    <xf numFmtId="4" fontId="20" fillId="11" borderId="10" xfId="0" applyNumberFormat="1" applyFont="1" applyFill="1" applyBorder="1" applyAlignment="1">
      <alignment/>
    </xf>
    <xf numFmtId="4" fontId="20" fillId="19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3" fillId="19" borderId="10" xfId="0" applyNumberFormat="1" applyFont="1" applyFill="1" applyBorder="1" applyAlignment="1">
      <alignment/>
    </xf>
    <xf numFmtId="4" fontId="23" fillId="4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wrapText="1"/>
    </xf>
    <xf numFmtId="4" fontId="22" fillId="0" borderId="10" xfId="52" applyNumberFormat="1" applyFont="1" applyFill="1" applyBorder="1">
      <alignment/>
      <protection/>
    </xf>
    <xf numFmtId="4" fontId="23" fillId="0" borderId="10" xfId="52" applyNumberFormat="1" applyFont="1" applyFill="1" applyBorder="1">
      <alignment/>
      <protection/>
    </xf>
    <xf numFmtId="4" fontId="23" fillId="9" borderId="10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16" borderId="10" xfId="0" applyNumberFormat="1" applyFont="1" applyFill="1" applyBorder="1" applyAlignment="1">
      <alignment/>
    </xf>
    <xf numFmtId="4" fontId="21" fillId="11" borderId="10" xfId="0" applyNumberFormat="1" applyFont="1" applyFill="1" applyBorder="1" applyAlignment="1">
      <alignment/>
    </xf>
    <xf numFmtId="4" fontId="21" fillId="21" borderId="10" xfId="0" applyNumberFormat="1" applyFont="1" applyFill="1" applyBorder="1" applyAlignment="1">
      <alignment/>
    </xf>
    <xf numFmtId="4" fontId="20" fillId="4" borderId="10" xfId="0" applyNumberFormat="1" applyFont="1" applyFill="1" applyBorder="1" applyAlignment="1">
      <alignment/>
    </xf>
    <xf numFmtId="4" fontId="24" fillId="4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4" fontId="20" fillId="19" borderId="10" xfId="0" applyNumberFormat="1" applyFont="1" applyFill="1" applyBorder="1" applyAlignment="1">
      <alignment wrapText="1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4" fontId="26" fillId="0" borderId="0" xfId="0" applyNumberFormat="1" applyFont="1" applyAlignment="1">
      <alignment/>
    </xf>
    <xf numFmtId="0" fontId="17" fillId="0" borderId="0" xfId="0" applyFont="1" applyAlignment="1">
      <alignment horizontal="center" wrapText="1" shrinkToFit="1"/>
    </xf>
    <xf numFmtId="14" fontId="27" fillId="9" borderId="10" xfId="0" applyNumberFormat="1" applyFont="1" applyFill="1" applyBorder="1" applyAlignment="1">
      <alignment horizontal="center"/>
    </xf>
    <xf numFmtId="4" fontId="22" fillId="4" borderId="10" xfId="52" applyNumberFormat="1" applyFont="1" applyFill="1" applyBorder="1">
      <alignment/>
      <protection/>
    </xf>
    <xf numFmtId="4" fontId="23" fillId="4" borderId="10" xfId="52" applyNumberFormat="1" applyFont="1" applyFill="1" applyBorder="1">
      <alignment/>
      <protection/>
    </xf>
    <xf numFmtId="4" fontId="22" fillId="4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0" fontId="4" fillId="19" borderId="10" xfId="0" applyFont="1" applyFill="1" applyBorder="1" applyAlignment="1">
      <alignment wrapText="1" shrinkToFit="1"/>
    </xf>
    <xf numFmtId="0" fontId="4" fillId="19" borderId="10" xfId="55" applyFont="1" applyFill="1" applyBorder="1" applyAlignment="1">
      <alignment horizontal="left" vertical="center" wrapText="1" shrinkToFit="1"/>
      <protection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13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4" fillId="9" borderId="10" xfId="0" applyFont="1" applyFill="1" applyBorder="1" applyAlignment="1">
      <alignment wrapText="1" shrinkToFit="1"/>
    </xf>
    <xf numFmtId="0" fontId="17" fillId="9" borderId="10" xfId="0" applyFont="1" applyFill="1" applyBorder="1" applyAlignment="1">
      <alignment wrapText="1" shrinkToFit="1"/>
    </xf>
    <xf numFmtId="0" fontId="5" fillId="18" borderId="10" xfId="0" applyFont="1" applyFill="1" applyBorder="1" applyAlignment="1">
      <alignment wrapText="1" shrinkToFit="1"/>
    </xf>
    <xf numFmtId="0" fontId="4" fillId="11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0" fontId="11" fillId="0" borderId="10" xfId="0" applyFont="1" applyBorder="1" applyAlignment="1">
      <alignment wrapText="1" shrinkToFit="1"/>
    </xf>
    <xf numFmtId="0" fontId="4" fillId="0" borderId="10" xfId="55" applyFont="1" applyFill="1" applyBorder="1" applyAlignment="1">
      <alignment horizontal="left" vertical="center" wrapText="1" shrinkToFit="1"/>
      <protection/>
    </xf>
    <xf numFmtId="0" fontId="3" fillId="0" borderId="10" xfId="55" applyFont="1" applyFill="1" applyBorder="1" applyAlignment="1">
      <alignment horizontal="left" vertical="center" wrapText="1" shrinkToFit="1"/>
      <protection/>
    </xf>
    <xf numFmtId="0" fontId="11" fillId="0" borderId="10" xfId="52" applyFont="1" applyBorder="1" applyAlignment="1">
      <alignment wrapText="1" shrinkToFit="1"/>
      <protection/>
    </xf>
    <xf numFmtId="0" fontId="7" fillId="0" borderId="10" xfId="52" applyFont="1" applyFill="1" applyBorder="1" applyAlignment="1">
      <alignment wrapText="1" shrinkToFit="1"/>
      <protection/>
    </xf>
    <xf numFmtId="0" fontId="7" fillId="0" borderId="10" xfId="52" applyFont="1" applyBorder="1" applyAlignment="1">
      <alignment wrapText="1" shrinkToFit="1"/>
      <protection/>
    </xf>
    <xf numFmtId="0" fontId="5" fillId="20" borderId="10" xfId="0" applyFont="1" applyFill="1" applyBorder="1" applyAlignment="1">
      <alignment wrapText="1" shrinkToFit="1"/>
    </xf>
    <xf numFmtId="0" fontId="5" fillId="16" borderId="10" xfId="0" applyFont="1" applyFill="1" applyBorder="1" applyAlignment="1">
      <alignment wrapText="1" shrinkToFit="1"/>
    </xf>
    <xf numFmtId="0" fontId="5" fillId="21" borderId="10" xfId="0" applyFont="1" applyFill="1" applyBorder="1" applyAlignment="1">
      <alignment wrapText="1" shrinkToFit="1"/>
    </xf>
    <xf numFmtId="0" fontId="7" fillId="0" borderId="10" xfId="56" applyFont="1" applyFill="1" applyBorder="1" applyAlignment="1">
      <alignment horizontal="left" vertical="center" wrapText="1" shrinkToFit="1"/>
      <protection/>
    </xf>
    <xf numFmtId="0" fontId="11" fillId="0" borderId="10" xfId="56" applyFont="1" applyFill="1" applyBorder="1" applyAlignment="1">
      <alignment horizontal="left" vertical="center" wrapText="1" shrinkToFit="1"/>
      <protection/>
    </xf>
    <xf numFmtId="0" fontId="7" fillId="0" borderId="10" xfId="53" applyFont="1" applyBorder="1" applyAlignment="1">
      <alignment wrapText="1" shrinkToFit="1"/>
      <protection/>
    </xf>
    <xf numFmtId="0" fontId="11" fillId="0" borderId="10" xfId="53" applyFont="1" applyBorder="1" applyAlignment="1">
      <alignment wrapText="1" shrinkToFit="1"/>
      <protection/>
    </xf>
    <xf numFmtId="0" fontId="11" fillId="0" borderId="10" xfId="55" applyFont="1" applyFill="1" applyBorder="1" applyAlignment="1">
      <alignment horizontal="left" vertical="center" wrapText="1" shrinkToFit="1"/>
      <protection/>
    </xf>
    <xf numFmtId="0" fontId="3" fillId="0" borderId="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7" fillId="9" borderId="10" xfId="0" applyFont="1" applyFill="1" applyBorder="1" applyAlignment="1">
      <alignment horizontal="center" wrapText="1"/>
    </xf>
    <xf numFmtId="4" fontId="7" fillId="18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0" fillId="0" borderId="0" xfId="0" applyNumberFormat="1" applyFont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right" wrapText="1" shrinkToFit="1"/>
    </xf>
    <xf numFmtId="4" fontId="12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5" fillId="22" borderId="10" xfId="0" applyNumberFormat="1" applyFont="1" applyFill="1" applyBorder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Fill="1" applyBorder="1" applyAlignment="1">
      <alignment horizontal="right" wrapText="1" shrinkToFi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Alignment="1">
      <alignment/>
    </xf>
    <xf numFmtId="4" fontId="11" fillId="18" borderId="10" xfId="0" applyNumberFormat="1" applyFont="1" applyFill="1" applyBorder="1" applyAlignment="1">
      <alignment/>
    </xf>
    <xf numFmtId="0" fontId="7" fillId="9" borderId="11" xfId="0" applyFont="1" applyFill="1" applyBorder="1" applyAlignment="1">
      <alignment horizontal="center" wrapText="1"/>
    </xf>
    <xf numFmtId="4" fontId="5" fillId="18" borderId="11" xfId="0" applyNumberFormat="1" applyFont="1" applyFill="1" applyBorder="1" applyAlignment="1">
      <alignment/>
    </xf>
    <xf numFmtId="4" fontId="5" fillId="11" borderId="11" xfId="0" applyNumberFormat="1" applyFont="1" applyFill="1" applyBorder="1" applyAlignment="1">
      <alignment/>
    </xf>
    <xf numFmtId="4" fontId="7" fillId="19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7" fillId="18" borderId="11" xfId="0" applyNumberFormat="1" applyFont="1" applyFill="1" applyBorder="1" applyAlignment="1">
      <alignment/>
    </xf>
    <xf numFmtId="4" fontId="7" fillId="9" borderId="11" xfId="0" applyNumberFormat="1" applyFont="1" applyFill="1" applyBorder="1" applyAlignment="1">
      <alignment/>
    </xf>
    <xf numFmtId="4" fontId="7" fillId="4" borderId="11" xfId="0" applyNumberFormat="1" applyFont="1" applyFill="1" applyBorder="1" applyAlignment="1">
      <alignment/>
    </xf>
    <xf numFmtId="4" fontId="11" fillId="4" borderId="11" xfId="0" applyNumberFormat="1" applyFont="1" applyFill="1" applyBorder="1" applyAlignment="1">
      <alignment/>
    </xf>
    <xf numFmtId="167" fontId="29" fillId="0" borderId="10" xfId="0" applyNumberFormat="1" applyFont="1" applyBorder="1" applyAlignment="1">
      <alignment/>
    </xf>
    <xf numFmtId="167" fontId="7" fillId="9" borderId="10" xfId="0" applyNumberFormat="1" applyFont="1" applyFill="1" applyBorder="1" applyAlignment="1">
      <alignment horizontal="center" wrapText="1"/>
    </xf>
    <xf numFmtId="167" fontId="7" fillId="19" borderId="10" xfId="0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/>
    </xf>
    <xf numFmtId="167" fontId="7" fillId="18" borderId="10" xfId="0" applyNumberFormat="1" applyFont="1" applyFill="1" applyBorder="1" applyAlignment="1">
      <alignment/>
    </xf>
    <xf numFmtId="167" fontId="7" fillId="9" borderId="10" xfId="0" applyNumberFormat="1" applyFont="1" applyFill="1" applyBorder="1" applyAlignment="1">
      <alignment/>
    </xf>
    <xf numFmtId="167" fontId="7" fillId="4" borderId="10" xfId="0" applyNumberFormat="1" applyFont="1" applyFill="1" applyBorder="1" applyAlignment="1">
      <alignment/>
    </xf>
    <xf numFmtId="167" fontId="11" fillId="4" borderId="10" xfId="0" applyNumberFormat="1" applyFont="1" applyFill="1" applyBorder="1" applyAlignment="1">
      <alignment/>
    </xf>
    <xf numFmtId="167" fontId="14" fillId="0" borderId="10" xfId="0" applyNumberFormat="1" applyFont="1" applyBorder="1" applyAlignment="1">
      <alignment/>
    </xf>
    <xf numFmtId="167" fontId="3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4" fillId="19" borderId="11" xfId="0" applyNumberFormat="1" applyFont="1" applyFill="1" applyBorder="1" applyAlignment="1">
      <alignment wrapText="1"/>
    </xf>
    <xf numFmtId="4" fontId="4" fillId="19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4" fillId="19" borderId="10" xfId="0" applyFont="1" applyFill="1" applyBorder="1" applyAlignment="1">
      <alignment/>
    </xf>
    <xf numFmtId="0" fontId="7" fillId="19" borderId="10" xfId="52" applyFont="1" applyFill="1" applyBorder="1" applyAlignment="1">
      <alignment wrapText="1"/>
      <protection/>
    </xf>
    <xf numFmtId="0" fontId="7" fillId="19" borderId="10" xfId="52" applyFont="1" applyFill="1" applyBorder="1" applyAlignment="1">
      <alignment horizontal="left" wrapText="1"/>
      <protection/>
    </xf>
    <xf numFmtId="0" fontId="7" fillId="19" borderId="10" xfId="52" applyFont="1" applyFill="1" applyBorder="1" applyAlignment="1">
      <alignment wrapText="1" shrinkToFit="1"/>
      <protection/>
    </xf>
    <xf numFmtId="4" fontId="7" fillId="19" borderId="10" xfId="52" applyNumberFormat="1" applyFont="1" applyFill="1" applyBorder="1">
      <alignment/>
      <protection/>
    </xf>
    <xf numFmtId="4" fontId="16" fillId="19" borderId="10" xfId="52" applyNumberFormat="1" applyFont="1" applyFill="1" applyBorder="1">
      <alignment/>
      <protection/>
    </xf>
    <xf numFmtId="4" fontId="7" fillId="4" borderId="10" xfId="52" applyNumberFormat="1" applyFont="1" applyFill="1" applyBorder="1">
      <alignment/>
      <protection/>
    </xf>
    <xf numFmtId="4" fontId="11" fillId="4" borderId="10" xfId="52" applyNumberFormat="1" applyFont="1" applyFill="1" applyBorder="1">
      <alignment/>
      <protection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0" fontId="3" fillId="19" borderId="0" xfId="0" applyFont="1" applyFill="1" applyAlignment="1">
      <alignment/>
    </xf>
    <xf numFmtId="2" fontId="4" fillId="19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167" fontId="29" fillId="0" borderId="0" xfId="0" applyNumberFormat="1" applyFont="1" applyBorder="1" applyAlignment="1">
      <alignment/>
    </xf>
    <xf numFmtId="0" fontId="4" fillId="19" borderId="12" xfId="0" applyFont="1" applyFill="1" applyBorder="1" applyAlignment="1">
      <alignment wrapText="1" shrinkToFit="1"/>
    </xf>
    <xf numFmtId="4" fontId="14" fillId="0" borderId="12" xfId="0" applyNumberFormat="1" applyFont="1" applyBorder="1" applyAlignment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/>
    </xf>
    <xf numFmtId="4" fontId="1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4" fontId="32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24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11" fillId="0" borderId="0" xfId="52" applyFont="1" applyFill="1" applyBorder="1" applyAlignment="1">
      <alignment horizontal="right" wrapText="1"/>
      <protection/>
    </xf>
    <xf numFmtId="0" fontId="7" fillId="0" borderId="0" xfId="52" applyFont="1" applyFill="1" applyBorder="1" applyAlignment="1">
      <alignment horizontal="right" wrapText="1"/>
      <protection/>
    </xf>
    <xf numFmtId="0" fontId="3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167" fontId="2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4" fontId="51" fillId="9" borderId="10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5" fillId="20" borderId="11" xfId="0" applyNumberFormat="1" applyFont="1" applyFill="1" applyBorder="1" applyAlignment="1">
      <alignment/>
    </xf>
    <xf numFmtId="4" fontId="5" fillId="16" borderId="11" xfId="0" applyNumberFormat="1" applyFont="1" applyFill="1" applyBorder="1" applyAlignment="1">
      <alignment/>
    </xf>
    <xf numFmtId="4" fontId="5" fillId="21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 shrinkToFit="1"/>
    </xf>
    <xf numFmtId="0" fontId="53" fillId="0" borderId="0" xfId="0" applyFont="1" applyAlignment="1">
      <alignment/>
    </xf>
    <xf numFmtId="167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5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4" fontId="13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13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 shrinkToFit="1"/>
    </xf>
    <xf numFmtId="4" fontId="11" fillId="0" borderId="10" xfId="0" applyNumberFormat="1" applyFont="1" applyFill="1" applyBorder="1" applyAlignment="1">
      <alignment wrapText="1"/>
    </xf>
    <xf numFmtId="4" fontId="29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 horizontal="left"/>
    </xf>
    <xf numFmtId="4" fontId="29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/>
    </xf>
    <xf numFmtId="0" fontId="11" fillId="0" borderId="0" xfId="52" applyFont="1" applyFill="1" applyAlignment="1">
      <alignment wrapText="1"/>
      <protection/>
    </xf>
    <xf numFmtId="0" fontId="7" fillId="0" borderId="0" xfId="52" applyFont="1" applyFill="1" applyAlignment="1">
      <alignment wrapText="1"/>
      <protection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3" fillId="0" borderId="0" xfId="0" applyFont="1" applyAlignment="1">
      <alignment horizont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USKLAĐENJE -II REBALANS-prihodi" xfId="52"/>
    <cellStyle name="Normal_USKLAĐENJE-II REBALANS-rashodi" xfId="53"/>
    <cellStyle name="Note" xfId="54"/>
    <cellStyle name="Obično_List10" xfId="55"/>
    <cellStyle name="Obično_List4" xfId="56"/>
    <cellStyle name="Output" xfId="57"/>
    <cellStyle name="Percent" xfId="58"/>
    <cellStyle name="Followed Hyperlink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8"/>
  <sheetViews>
    <sheetView tabSelected="1" zoomScale="110" zoomScaleNormal="110" workbookViewId="0" topLeftCell="A439">
      <selection activeCell="C59" sqref="C59"/>
    </sheetView>
  </sheetViews>
  <sheetFormatPr defaultColWidth="8.796875" defaultRowHeight="18.75"/>
  <cols>
    <col min="1" max="1" width="6.3984375" style="0" customWidth="1"/>
    <col min="2" max="2" width="5.8984375" style="0" customWidth="1"/>
    <col min="3" max="3" width="47.69921875" style="138" customWidth="1"/>
    <col min="4" max="4" width="9.296875" style="0" hidden="1" customWidth="1"/>
    <col min="5" max="5" width="10.59765625" style="0" hidden="1" customWidth="1"/>
    <col min="6" max="6" width="10.69921875" style="0" hidden="1" customWidth="1"/>
    <col min="7" max="7" width="11.19921875" style="0" hidden="1" customWidth="1"/>
    <col min="8" max="9" width="0.1015625" style="0" hidden="1" customWidth="1"/>
    <col min="10" max="10" width="9.59765625" style="116" hidden="1" customWidth="1"/>
    <col min="11" max="11" width="8" style="116" hidden="1" customWidth="1"/>
    <col min="12" max="12" width="10" style="4" hidden="1" customWidth="1"/>
    <col min="13" max="13" width="10" style="0" hidden="1" customWidth="1"/>
    <col min="14" max="14" width="8.5" style="0" hidden="1" customWidth="1"/>
    <col min="15" max="15" width="9.19921875" style="4" hidden="1" customWidth="1"/>
    <col min="16" max="16" width="8.69921875" style="4" hidden="1" customWidth="1"/>
    <col min="17" max="17" width="11" style="162" hidden="1" customWidth="1"/>
    <col min="18" max="18" width="12.69921875" style="4" hidden="1" customWidth="1"/>
    <col min="19" max="20" width="11.09765625" style="4" hidden="1" customWidth="1"/>
    <col min="21" max="21" width="0.203125" style="162" hidden="1" customWidth="1"/>
    <col min="22" max="23" width="0.1015625" style="188" hidden="1" customWidth="1"/>
    <col min="24" max="24" width="0.203125" style="188" hidden="1" customWidth="1"/>
    <col min="25" max="25" width="11.19921875" style="188" hidden="1" customWidth="1"/>
    <col min="26" max="27" width="13.3984375" style="188" hidden="1" customWidth="1"/>
    <col min="28" max="28" width="13.59765625" style="188" customWidth="1"/>
    <col min="29" max="29" width="0.1015625" style="0" hidden="1" customWidth="1"/>
    <col min="30" max="30" width="0.3046875" style="274" hidden="1" customWidth="1"/>
    <col min="31" max="31" width="6.296875" style="233" hidden="1" customWidth="1"/>
    <col min="32" max="32" width="7.5" style="233" hidden="1" customWidth="1"/>
    <col min="33" max="33" width="15" style="188" customWidth="1"/>
    <col min="34" max="34" width="14.296875" style="0" customWidth="1"/>
    <col min="35" max="35" width="12.59765625" style="0" customWidth="1"/>
    <col min="36" max="64" width="8.796875" style="54" customWidth="1"/>
  </cols>
  <sheetData>
    <row r="1" spans="3:64" s="267" customFormat="1" ht="18.75">
      <c r="C1" s="268"/>
      <c r="J1" s="269"/>
      <c r="K1" s="269"/>
      <c r="V1" s="270"/>
      <c r="W1" s="270"/>
      <c r="X1" s="270"/>
      <c r="Y1" s="270"/>
      <c r="Z1" s="270"/>
      <c r="AA1" s="270"/>
      <c r="AB1" s="270"/>
      <c r="AC1"/>
      <c r="AD1" s="273"/>
      <c r="AE1" s="271"/>
      <c r="AF1" s="271"/>
      <c r="AG1" s="270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</row>
    <row r="2" spans="22:33" ht="18.75">
      <c r="V2" s="221"/>
      <c r="W2" s="221"/>
      <c r="X2" s="221"/>
      <c r="Y2" s="221"/>
      <c r="Z2" s="221"/>
      <c r="AA2" s="221"/>
      <c r="AB2" s="221"/>
      <c r="AE2" s="252"/>
      <c r="AF2" s="252"/>
      <c r="AG2" s="221"/>
    </row>
    <row r="3" spans="1:64" s="48" customFormat="1" ht="18.75">
      <c r="A3" s="47" t="s">
        <v>0</v>
      </c>
      <c r="C3" s="137"/>
      <c r="J3" s="93"/>
      <c r="K3" s="93"/>
      <c r="Q3" s="161"/>
      <c r="U3" s="161"/>
      <c r="V3" s="260"/>
      <c r="W3" s="260"/>
      <c r="X3" s="260"/>
      <c r="Y3" s="260"/>
      <c r="Z3" s="260"/>
      <c r="AA3" s="260"/>
      <c r="AB3" s="260"/>
      <c r="AC3"/>
      <c r="AD3" s="281"/>
      <c r="AE3" s="288"/>
      <c r="AF3" s="288"/>
      <c r="AG3" s="260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</row>
    <row r="4" spans="1:64" s="48" customFormat="1" ht="18.75">
      <c r="A4" s="47" t="s">
        <v>354</v>
      </c>
      <c r="C4" s="137"/>
      <c r="J4" s="93"/>
      <c r="K4" s="93"/>
      <c r="Q4" s="161"/>
      <c r="U4" s="161"/>
      <c r="V4" s="260"/>
      <c r="W4" s="260"/>
      <c r="X4" s="260"/>
      <c r="Y4" s="260"/>
      <c r="Z4" s="260"/>
      <c r="AA4" s="260"/>
      <c r="AB4" s="260"/>
      <c r="AC4"/>
      <c r="AD4" s="274"/>
      <c r="AE4" s="261"/>
      <c r="AF4" s="261"/>
      <c r="AG4" s="260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</row>
    <row r="5" spans="1:64" s="48" customFormat="1" ht="18.75">
      <c r="A5" s="47"/>
      <c r="C5" s="306" t="s">
        <v>385</v>
      </c>
      <c r="J5" s="93"/>
      <c r="K5" s="93"/>
      <c r="Q5" s="161"/>
      <c r="U5" s="161"/>
      <c r="V5" s="260"/>
      <c r="W5" s="260"/>
      <c r="X5" s="260"/>
      <c r="Y5" s="260"/>
      <c r="Z5" s="260"/>
      <c r="AA5" s="260"/>
      <c r="AB5" s="260"/>
      <c r="AC5"/>
      <c r="AD5" s="274"/>
      <c r="AE5" s="261"/>
      <c r="AF5" s="261"/>
      <c r="AG5" s="260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</row>
    <row r="6" spans="22:33" ht="17.25" customHeight="1">
      <c r="V6" s="221"/>
      <c r="W6" s="221"/>
      <c r="X6" s="221"/>
      <c r="Y6" s="221"/>
      <c r="Z6" s="221"/>
      <c r="AA6" s="221"/>
      <c r="AB6" s="221"/>
      <c r="AE6" s="252"/>
      <c r="AF6" s="252"/>
      <c r="AG6" s="221"/>
    </row>
    <row r="7" spans="1:64" s="84" customFormat="1" ht="21.75" customHeight="1">
      <c r="A7" s="83"/>
      <c r="B7" s="83" t="s">
        <v>1</v>
      </c>
      <c r="C7" s="139"/>
      <c r="D7" s="78" t="s">
        <v>167</v>
      </c>
      <c r="E7" s="78"/>
      <c r="F7" s="78"/>
      <c r="G7" s="78" t="s">
        <v>285</v>
      </c>
      <c r="H7" s="78" t="s">
        <v>303</v>
      </c>
      <c r="I7" s="78" t="s">
        <v>286</v>
      </c>
      <c r="J7" s="94" t="s">
        <v>288</v>
      </c>
      <c r="K7" s="94"/>
      <c r="L7" s="78" t="s">
        <v>167</v>
      </c>
      <c r="M7" s="78"/>
      <c r="N7" s="78"/>
      <c r="O7" s="78" t="s">
        <v>167</v>
      </c>
      <c r="P7" s="78"/>
      <c r="Q7" s="163" t="s">
        <v>324</v>
      </c>
      <c r="R7" s="78" t="s">
        <v>336</v>
      </c>
      <c r="S7" s="78" t="s">
        <v>339</v>
      </c>
      <c r="T7" s="78" t="s">
        <v>338</v>
      </c>
      <c r="U7" s="178" t="s">
        <v>167</v>
      </c>
      <c r="V7" s="189" t="s">
        <v>358</v>
      </c>
      <c r="W7" s="189" t="s">
        <v>167</v>
      </c>
      <c r="X7" s="189" t="s">
        <v>365</v>
      </c>
      <c r="Y7" s="189" t="s">
        <v>367</v>
      </c>
      <c r="Z7" s="189" t="s">
        <v>370</v>
      </c>
      <c r="AA7" s="189" t="s">
        <v>338</v>
      </c>
      <c r="AB7" s="189" t="s">
        <v>167</v>
      </c>
      <c r="AC7"/>
      <c r="AD7" s="275"/>
      <c r="AE7" s="234"/>
      <c r="AF7" s="234"/>
      <c r="AG7" s="189" t="s">
        <v>382</v>
      </c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</row>
    <row r="8" spans="1:64" s="82" customFormat="1" ht="15.75" customHeight="1">
      <c r="A8" s="79" t="s">
        <v>2</v>
      </c>
      <c r="B8" s="79" t="s">
        <v>3</v>
      </c>
      <c r="C8" s="140" t="s">
        <v>4</v>
      </c>
      <c r="D8" s="80">
        <v>2015</v>
      </c>
      <c r="E8" s="80" t="s">
        <v>166</v>
      </c>
      <c r="F8" s="80" t="s">
        <v>193</v>
      </c>
      <c r="G8" s="80" t="s">
        <v>284</v>
      </c>
      <c r="H8" s="80" t="s">
        <v>302</v>
      </c>
      <c r="I8" s="80" t="s">
        <v>287</v>
      </c>
      <c r="J8" s="94" t="s">
        <v>284</v>
      </c>
      <c r="K8" s="120" t="s">
        <v>306</v>
      </c>
      <c r="L8" s="78" t="s">
        <v>316</v>
      </c>
      <c r="M8" s="81"/>
      <c r="N8" s="81" t="s">
        <v>166</v>
      </c>
      <c r="O8" s="78" t="s">
        <v>317</v>
      </c>
      <c r="P8" s="78" t="s">
        <v>323</v>
      </c>
      <c r="Q8" s="163"/>
      <c r="R8" s="78" t="s">
        <v>337</v>
      </c>
      <c r="S8" s="78"/>
      <c r="T8" s="78"/>
      <c r="U8" s="178" t="s">
        <v>341</v>
      </c>
      <c r="V8" s="189"/>
      <c r="W8" s="189" t="s">
        <v>364</v>
      </c>
      <c r="X8" s="189" t="s">
        <v>366</v>
      </c>
      <c r="Y8" s="189" t="s">
        <v>368</v>
      </c>
      <c r="Z8" s="189" t="s">
        <v>371</v>
      </c>
      <c r="AA8" s="189" t="s">
        <v>369</v>
      </c>
      <c r="AB8" s="189" t="s">
        <v>364</v>
      </c>
      <c r="AC8"/>
      <c r="AD8" s="274"/>
      <c r="AE8" s="235"/>
      <c r="AF8" s="235"/>
      <c r="AG8" s="189" t="s">
        <v>383</v>
      </c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</row>
    <row r="9" spans="1:33" ht="18.75">
      <c r="A9" s="8"/>
      <c r="B9" s="9" t="s">
        <v>5</v>
      </c>
      <c r="C9" s="141" t="s">
        <v>6</v>
      </c>
      <c r="D9" s="10">
        <v>6940700</v>
      </c>
      <c r="E9" s="10" t="e">
        <f>SUM(E10)</f>
        <v>#REF!</v>
      </c>
      <c r="F9" s="10" t="e">
        <f>SUM(F10)</f>
        <v>#REF!</v>
      </c>
      <c r="G9" s="10" t="e">
        <f>SUM(G10)</f>
        <v>#REF!</v>
      </c>
      <c r="H9" s="10">
        <v>6901909</v>
      </c>
      <c r="I9" s="10">
        <v>6759910.94</v>
      </c>
      <c r="J9" s="95" t="e">
        <f aca="true" t="shared" si="0" ref="J9:AG9">SUM(J10)</f>
        <v>#REF!</v>
      </c>
      <c r="K9" s="95" t="e">
        <f t="shared" si="0"/>
        <v>#REF!</v>
      </c>
      <c r="L9" s="10" t="e">
        <f t="shared" si="0"/>
        <v>#REF!</v>
      </c>
      <c r="M9" s="10" t="e">
        <f t="shared" si="0"/>
        <v>#REF!</v>
      </c>
      <c r="N9" s="10" t="e">
        <f t="shared" si="0"/>
        <v>#REF!</v>
      </c>
      <c r="O9" s="10" t="e">
        <f t="shared" si="0"/>
        <v>#REF!</v>
      </c>
      <c r="P9" s="10" t="e">
        <f t="shared" si="0"/>
        <v>#REF!</v>
      </c>
      <c r="Q9" s="10" t="e">
        <f t="shared" si="0"/>
        <v>#REF!</v>
      </c>
      <c r="R9" s="10" t="e">
        <f t="shared" si="0"/>
        <v>#REF!</v>
      </c>
      <c r="S9" s="10" t="e">
        <f t="shared" si="0"/>
        <v>#REF!</v>
      </c>
      <c r="T9" s="10" t="e">
        <f t="shared" si="0"/>
        <v>#REF!</v>
      </c>
      <c r="U9" s="179">
        <f t="shared" si="0"/>
        <v>7421900</v>
      </c>
      <c r="V9" s="179">
        <f t="shared" si="0"/>
        <v>235204</v>
      </c>
      <c r="W9" s="10">
        <f t="shared" si="0"/>
        <v>7657104</v>
      </c>
      <c r="X9" s="10">
        <f t="shared" si="0"/>
        <v>1498857.66</v>
      </c>
      <c r="Y9" s="10">
        <f t="shared" si="0"/>
        <v>29740</v>
      </c>
      <c r="Z9" s="10">
        <f t="shared" si="0"/>
        <v>1528597.66</v>
      </c>
      <c r="AA9" s="10">
        <f t="shared" si="0"/>
        <v>10080</v>
      </c>
      <c r="AB9" s="10">
        <f t="shared" si="0"/>
        <v>7667184</v>
      </c>
      <c r="AC9" s="10">
        <f t="shared" si="0"/>
        <v>7667184</v>
      </c>
      <c r="AD9" s="10">
        <f t="shared" si="0"/>
        <v>0</v>
      </c>
      <c r="AE9" s="10">
        <f t="shared" si="0"/>
        <v>0</v>
      </c>
      <c r="AF9" s="10">
        <f t="shared" si="0"/>
        <v>0</v>
      </c>
      <c r="AG9" s="10">
        <f t="shared" si="0"/>
        <v>7811528.71</v>
      </c>
    </row>
    <row r="10" spans="1:33" ht="18.75">
      <c r="A10" s="11" t="s">
        <v>7</v>
      </c>
      <c r="B10" s="12" t="s">
        <v>5</v>
      </c>
      <c r="C10" s="142" t="s">
        <v>8</v>
      </c>
      <c r="D10" s="13">
        <v>6940700</v>
      </c>
      <c r="E10" s="13" t="e">
        <f>SUM(E11+E19+E37+E45+E65+E76+#REF!+#REF!+E86)</f>
        <v>#REF!</v>
      </c>
      <c r="F10" s="13" t="e">
        <f>SUM(F11+F19+F37+F45+F65+F76+#REF!+#REF!+F86)</f>
        <v>#REF!</v>
      </c>
      <c r="G10" s="13" t="e">
        <f>SUM(G11+G25+G31+G37+G65+#REF!+G76)</f>
        <v>#REF!</v>
      </c>
      <c r="H10" s="13">
        <v>6901909</v>
      </c>
      <c r="I10" s="13" t="e">
        <f>SUM(I11+I25+I31+I37+I65+#REF!+I76)</f>
        <v>#REF!</v>
      </c>
      <c r="J10" s="96" t="e">
        <f>SUM(J11+J25+J31+J37+J65+#REF!+J76)</f>
        <v>#REF!</v>
      </c>
      <c r="K10" s="96" t="e">
        <f>SUM(K11+K25+K31+K37+K65+#REF!+K76+#REF!)</f>
        <v>#REF!</v>
      </c>
      <c r="L10" s="13" t="e">
        <f>SUM(L11+L25+L31+L37+L65+#REF!+L76+#REF!)</f>
        <v>#REF!</v>
      </c>
      <c r="M10" s="13" t="e">
        <f>SUM(M11+M25+M31+M37+M65+#REF!+M76+#REF!)</f>
        <v>#REF!</v>
      </c>
      <c r="N10" s="13" t="e">
        <f>SUM(N11+N25+N31+N37+N65+#REF!+N76+#REF!)</f>
        <v>#REF!</v>
      </c>
      <c r="O10" s="13" t="e">
        <f>SUM(O11+O25+O37+#REF!+O65+#REF!+O76+#REF!+#REF!)</f>
        <v>#REF!</v>
      </c>
      <c r="P10" s="13" t="e">
        <f>SUM(P11+P25+P37+#REF!+P65+#REF!+P76+#REF!+#REF!)</f>
        <v>#REF!</v>
      </c>
      <c r="Q10" s="13" t="e">
        <f>SUM(Q11+Q25+Q37+#REF!+Q65+#REF!+Q76+#REF!+#REF!)</f>
        <v>#REF!</v>
      </c>
      <c r="R10" s="13" t="e">
        <f>SUM(R11+R25+R37+#REF!+R65+#REF!+R76+#REF!+#REF!)</f>
        <v>#REF!</v>
      </c>
      <c r="S10" s="13" t="e">
        <f>SUM(S11+S25+S37+#REF!+S65+#REF!+S76+#REF!+#REF!)</f>
        <v>#REF!</v>
      </c>
      <c r="T10" s="13" t="e">
        <f>SUM(T11+T25+T37+#REF!+T65+#REF!+T76+#REF!+#REF!)</f>
        <v>#REF!</v>
      </c>
      <c r="U10" s="180">
        <f>SUM(U11+U25+U37+U53+U65+U76)</f>
        <v>7421900</v>
      </c>
      <c r="V10" s="180">
        <f>SUM(V11+V25+V37+V53+V59+V65+V76)</f>
        <v>235204</v>
      </c>
      <c r="W10" s="180">
        <f>SUM(W11+W25+W37+W53+W59+W65+W76)</f>
        <v>7657104</v>
      </c>
      <c r="X10" s="180">
        <f>SUM(X11+X25+X37+X53+X59+X65+X76)</f>
        <v>1498857.66</v>
      </c>
      <c r="Y10" s="180">
        <f>SUM(Y11+Y25+Y37+Y53+Y59+Y65+Y76)</f>
        <v>29740</v>
      </c>
      <c r="Z10" s="57">
        <f aca="true" t="shared" si="1" ref="Z10:Z41">SUM(X10+Y10)</f>
        <v>1528597.66</v>
      </c>
      <c r="AA10" s="180">
        <f aca="true" t="shared" si="2" ref="AA10:AG10">SUM(AA11+AA25+AA37+AA53+AA59+AA65+AA76)</f>
        <v>10080</v>
      </c>
      <c r="AB10" s="180">
        <f t="shared" si="2"/>
        <v>7667184</v>
      </c>
      <c r="AC10" s="180">
        <f t="shared" si="2"/>
        <v>7667184</v>
      </c>
      <c r="AD10" s="180">
        <f t="shared" si="2"/>
        <v>0</v>
      </c>
      <c r="AE10" s="180">
        <f t="shared" si="2"/>
        <v>0</v>
      </c>
      <c r="AF10" s="180">
        <f t="shared" si="2"/>
        <v>0</v>
      </c>
      <c r="AG10" s="180">
        <f t="shared" si="2"/>
        <v>7811528.71</v>
      </c>
    </row>
    <row r="11" spans="1:33" ht="21" customHeight="1">
      <c r="A11" s="14" t="s">
        <v>9</v>
      </c>
      <c r="B11" s="15"/>
      <c r="C11" s="133" t="s">
        <v>10</v>
      </c>
      <c r="D11" s="16">
        <v>4900000</v>
      </c>
      <c r="E11" s="16">
        <f aca="true" t="shared" si="3" ref="E11:G15">SUM(E12)</f>
        <v>-40000</v>
      </c>
      <c r="F11" s="16">
        <f t="shared" si="3"/>
        <v>4860000</v>
      </c>
      <c r="G11" s="16">
        <f t="shared" si="3"/>
        <v>4800000</v>
      </c>
      <c r="H11" s="16">
        <v>4860000</v>
      </c>
      <c r="I11" s="16">
        <f aca="true" t="shared" si="4" ref="I11:O15">SUM(I12)</f>
        <v>4753251.89</v>
      </c>
      <c r="J11" s="97">
        <f t="shared" si="4"/>
        <v>4800000</v>
      </c>
      <c r="K11" s="97">
        <f t="shared" si="4"/>
        <v>29500</v>
      </c>
      <c r="L11" s="16">
        <f t="shared" si="4"/>
        <v>4800000</v>
      </c>
      <c r="M11" s="16">
        <f t="shared" si="4"/>
        <v>0</v>
      </c>
      <c r="N11" s="16">
        <f t="shared" si="4"/>
        <v>144000</v>
      </c>
      <c r="O11" s="16">
        <f t="shared" si="4"/>
        <v>4944000</v>
      </c>
      <c r="P11" s="16">
        <v>0</v>
      </c>
      <c r="Q11" s="38">
        <f aca="true" t="shared" si="5" ref="Q11:Q52">SUM(O11+P11)</f>
        <v>4944000</v>
      </c>
      <c r="R11" s="16">
        <v>3700645.09</v>
      </c>
      <c r="S11" s="16">
        <f aca="true" t="shared" si="6" ref="S11:S42">SUM(Q11-R11)</f>
        <v>1243354.9100000001</v>
      </c>
      <c r="T11" s="16">
        <v>0</v>
      </c>
      <c r="U11" s="181">
        <v>5300000</v>
      </c>
      <c r="V11" s="190">
        <v>34000</v>
      </c>
      <c r="W11" s="190">
        <v>5334000</v>
      </c>
      <c r="X11" s="190"/>
      <c r="Y11" s="190"/>
      <c r="Z11" s="38">
        <f t="shared" si="1"/>
        <v>0</v>
      </c>
      <c r="AA11" s="190">
        <v>0</v>
      </c>
      <c r="AB11" s="190">
        <v>5334000</v>
      </c>
      <c r="AC11" s="286">
        <f aca="true" t="shared" si="7" ref="AC11:AC73">SUM(W11+AA11)</f>
        <v>5334000</v>
      </c>
      <c r="AD11" s="276"/>
      <c r="AE11" s="263"/>
      <c r="AG11" s="190">
        <v>5320000</v>
      </c>
    </row>
    <row r="12" spans="1:33" s="54" customFormat="1" ht="18.75">
      <c r="A12" s="17"/>
      <c r="B12" s="18">
        <v>6</v>
      </c>
      <c r="C12" s="143" t="s">
        <v>161</v>
      </c>
      <c r="D12" s="19">
        <v>4900000</v>
      </c>
      <c r="E12" s="19">
        <f t="shared" si="3"/>
        <v>-40000</v>
      </c>
      <c r="F12" s="19">
        <f t="shared" si="3"/>
        <v>4860000</v>
      </c>
      <c r="G12" s="19">
        <f t="shared" si="3"/>
        <v>4800000</v>
      </c>
      <c r="H12" s="19">
        <v>4860000</v>
      </c>
      <c r="I12" s="19">
        <f t="shared" si="4"/>
        <v>4753251.89</v>
      </c>
      <c r="J12" s="98">
        <f t="shared" si="4"/>
        <v>4800000</v>
      </c>
      <c r="K12" s="98">
        <f t="shared" si="4"/>
        <v>29500</v>
      </c>
      <c r="L12" s="19">
        <f t="shared" si="4"/>
        <v>4800000</v>
      </c>
      <c r="M12" s="19">
        <f t="shared" si="4"/>
        <v>0</v>
      </c>
      <c r="N12" s="19">
        <f t="shared" si="4"/>
        <v>144000</v>
      </c>
      <c r="O12" s="19">
        <f t="shared" si="4"/>
        <v>4944000</v>
      </c>
      <c r="P12" s="19">
        <v>0</v>
      </c>
      <c r="Q12" s="39">
        <f t="shared" si="5"/>
        <v>4944000</v>
      </c>
      <c r="R12" s="56">
        <v>3700645.09</v>
      </c>
      <c r="S12" s="56">
        <f t="shared" si="6"/>
        <v>1243354.9100000001</v>
      </c>
      <c r="T12" s="19">
        <v>0</v>
      </c>
      <c r="U12" s="182">
        <v>5300000</v>
      </c>
      <c r="V12" s="191">
        <v>34000</v>
      </c>
      <c r="W12" s="191">
        <v>5334000</v>
      </c>
      <c r="X12" s="191"/>
      <c r="Y12" s="191"/>
      <c r="Z12" s="77">
        <f t="shared" si="1"/>
        <v>0</v>
      </c>
      <c r="AA12" s="191">
        <v>0</v>
      </c>
      <c r="AB12" s="191">
        <v>5334000</v>
      </c>
      <c r="AC12" s="286">
        <f t="shared" si="7"/>
        <v>5334000</v>
      </c>
      <c r="AD12" s="276"/>
      <c r="AE12" s="263"/>
      <c r="AF12" s="236"/>
      <c r="AG12" s="191">
        <v>5320000</v>
      </c>
    </row>
    <row r="13" spans="1:33" s="54" customFormat="1" ht="18.75">
      <c r="A13" s="17"/>
      <c r="B13" s="18">
        <v>67</v>
      </c>
      <c r="C13" s="143" t="s">
        <v>162</v>
      </c>
      <c r="D13" s="19">
        <v>4900000</v>
      </c>
      <c r="E13" s="19">
        <f t="shared" si="3"/>
        <v>-40000</v>
      </c>
      <c r="F13" s="19">
        <f t="shared" si="3"/>
        <v>4860000</v>
      </c>
      <c r="G13" s="19">
        <f t="shared" si="3"/>
        <v>4800000</v>
      </c>
      <c r="H13" s="19">
        <v>4860000</v>
      </c>
      <c r="I13" s="19">
        <f t="shared" si="4"/>
        <v>4753251.89</v>
      </c>
      <c r="J13" s="98">
        <f t="shared" si="4"/>
        <v>4800000</v>
      </c>
      <c r="K13" s="98">
        <f t="shared" si="4"/>
        <v>29500</v>
      </c>
      <c r="L13" s="19">
        <f t="shared" si="4"/>
        <v>4800000</v>
      </c>
      <c r="M13" s="19">
        <f t="shared" si="4"/>
        <v>0</v>
      </c>
      <c r="N13" s="19">
        <f t="shared" si="4"/>
        <v>144000</v>
      </c>
      <c r="O13" s="19">
        <f t="shared" si="4"/>
        <v>4944000</v>
      </c>
      <c r="P13" s="19">
        <v>0</v>
      </c>
      <c r="Q13" s="39">
        <f t="shared" si="5"/>
        <v>4944000</v>
      </c>
      <c r="R13" s="56">
        <v>3700645.09</v>
      </c>
      <c r="S13" s="56">
        <f t="shared" si="6"/>
        <v>1243354.9100000001</v>
      </c>
      <c r="T13" s="19">
        <v>0</v>
      </c>
      <c r="U13" s="182">
        <v>5300000</v>
      </c>
      <c r="V13" s="191">
        <v>34000</v>
      </c>
      <c r="W13" s="191">
        <v>5334000</v>
      </c>
      <c r="X13" s="191"/>
      <c r="Y13" s="191"/>
      <c r="Z13" s="77">
        <f t="shared" si="1"/>
        <v>0</v>
      </c>
      <c r="AA13" s="191">
        <v>0</v>
      </c>
      <c r="AB13" s="191">
        <v>5334000</v>
      </c>
      <c r="AC13" s="286">
        <f t="shared" si="7"/>
        <v>5334000</v>
      </c>
      <c r="AD13" s="276"/>
      <c r="AE13" s="263"/>
      <c r="AF13" s="236"/>
      <c r="AG13" s="191">
        <v>5320000</v>
      </c>
    </row>
    <row r="14" spans="1:33" s="54" customFormat="1" ht="18.75">
      <c r="A14" s="17"/>
      <c r="B14" s="18">
        <v>671</v>
      </c>
      <c r="C14" s="143" t="s">
        <v>163</v>
      </c>
      <c r="D14" s="19">
        <v>4900000</v>
      </c>
      <c r="E14" s="19">
        <f t="shared" si="3"/>
        <v>-40000</v>
      </c>
      <c r="F14" s="19">
        <f t="shared" si="3"/>
        <v>4860000</v>
      </c>
      <c r="G14" s="19">
        <f t="shared" si="3"/>
        <v>4800000</v>
      </c>
      <c r="H14" s="19">
        <v>4860000</v>
      </c>
      <c r="I14" s="19">
        <f t="shared" si="4"/>
        <v>4753251.89</v>
      </c>
      <c r="J14" s="98">
        <f t="shared" si="4"/>
        <v>4800000</v>
      </c>
      <c r="K14" s="98">
        <f t="shared" si="4"/>
        <v>29500</v>
      </c>
      <c r="L14" s="19">
        <f t="shared" si="4"/>
        <v>4800000</v>
      </c>
      <c r="M14" s="19">
        <f t="shared" si="4"/>
        <v>0</v>
      </c>
      <c r="N14" s="19">
        <f t="shared" si="4"/>
        <v>144000</v>
      </c>
      <c r="O14" s="19">
        <f t="shared" si="4"/>
        <v>4944000</v>
      </c>
      <c r="P14" s="19">
        <v>0</v>
      </c>
      <c r="Q14" s="39">
        <f t="shared" si="5"/>
        <v>4944000</v>
      </c>
      <c r="R14" s="56">
        <v>3700645.09</v>
      </c>
      <c r="S14" s="56">
        <f t="shared" si="6"/>
        <v>1243354.9100000001</v>
      </c>
      <c r="T14" s="19">
        <v>0</v>
      </c>
      <c r="U14" s="182">
        <v>5300000</v>
      </c>
      <c r="V14" s="191">
        <v>34000</v>
      </c>
      <c r="W14" s="191">
        <v>5334000</v>
      </c>
      <c r="X14" s="191"/>
      <c r="Y14" s="191"/>
      <c r="Z14" s="77">
        <f t="shared" si="1"/>
        <v>0</v>
      </c>
      <c r="AA14" s="191">
        <v>0</v>
      </c>
      <c r="AB14" s="191">
        <v>5334000</v>
      </c>
      <c r="AC14" s="286">
        <f t="shared" si="7"/>
        <v>5334000</v>
      </c>
      <c r="AD14" s="276"/>
      <c r="AE14" s="263"/>
      <c r="AF14" s="236"/>
      <c r="AG14" s="191">
        <v>5320000</v>
      </c>
    </row>
    <row r="15" spans="1:33" s="54" customFormat="1" ht="24.75" customHeight="1" hidden="1">
      <c r="A15" s="17"/>
      <c r="B15" s="18">
        <v>6711</v>
      </c>
      <c r="C15" s="143" t="s">
        <v>164</v>
      </c>
      <c r="D15" s="19">
        <v>4900000</v>
      </c>
      <c r="E15" s="19">
        <f t="shared" si="3"/>
        <v>-40000</v>
      </c>
      <c r="F15" s="19">
        <f t="shared" si="3"/>
        <v>4860000</v>
      </c>
      <c r="G15" s="19">
        <f t="shared" si="3"/>
        <v>4800000</v>
      </c>
      <c r="H15" s="19">
        <v>4860000</v>
      </c>
      <c r="I15" s="19">
        <f t="shared" si="4"/>
        <v>4753251.89</v>
      </c>
      <c r="J15" s="98">
        <f t="shared" si="4"/>
        <v>4800000</v>
      </c>
      <c r="K15" s="98">
        <f t="shared" si="4"/>
        <v>29500</v>
      </c>
      <c r="L15" s="19">
        <f t="shared" si="4"/>
        <v>4800000</v>
      </c>
      <c r="M15" s="19">
        <f t="shared" si="4"/>
        <v>0</v>
      </c>
      <c r="N15" s="19">
        <f t="shared" si="4"/>
        <v>144000</v>
      </c>
      <c r="O15" s="19">
        <f t="shared" si="4"/>
        <v>4944000</v>
      </c>
      <c r="P15" s="19">
        <v>0</v>
      </c>
      <c r="Q15" s="39">
        <f t="shared" si="5"/>
        <v>4944000</v>
      </c>
      <c r="R15" s="56">
        <v>3700645.09</v>
      </c>
      <c r="S15" s="56">
        <f t="shared" si="6"/>
        <v>1243354.9100000001</v>
      </c>
      <c r="T15" s="19">
        <v>0</v>
      </c>
      <c r="U15" s="182">
        <v>5300000</v>
      </c>
      <c r="V15" s="191">
        <v>34000</v>
      </c>
      <c r="W15" s="191">
        <v>5334000</v>
      </c>
      <c r="X15" s="191"/>
      <c r="Y15" s="191"/>
      <c r="Z15" s="77">
        <f t="shared" si="1"/>
        <v>0</v>
      </c>
      <c r="AA15" s="191">
        <v>0</v>
      </c>
      <c r="AB15" s="191">
        <v>5334000</v>
      </c>
      <c r="AC15" s="286">
        <f t="shared" si="7"/>
        <v>5334000</v>
      </c>
      <c r="AD15" s="276"/>
      <c r="AE15" s="263"/>
      <c r="AF15" s="236"/>
      <c r="AG15" s="191">
        <v>5320000</v>
      </c>
    </row>
    <row r="16" spans="1:33" s="55" customFormat="1" ht="27" customHeight="1" hidden="1">
      <c r="A16" s="20" t="s">
        <v>331</v>
      </c>
      <c r="B16" s="21">
        <v>67111</v>
      </c>
      <c r="C16" s="135" t="s">
        <v>164</v>
      </c>
      <c r="D16" s="7">
        <v>4900000</v>
      </c>
      <c r="E16" s="7">
        <v>-40000</v>
      </c>
      <c r="F16" s="41">
        <f>SUM(D16+E16)</f>
        <v>4860000</v>
      </c>
      <c r="G16" s="41">
        <v>4800000</v>
      </c>
      <c r="H16" s="41">
        <v>4860000</v>
      </c>
      <c r="I16" s="41">
        <v>4753251.89</v>
      </c>
      <c r="J16" s="99">
        <v>4800000</v>
      </c>
      <c r="K16" s="114">
        <v>29500</v>
      </c>
      <c r="L16" s="41">
        <v>4800000</v>
      </c>
      <c r="M16" s="41"/>
      <c r="N16" s="41">
        <v>144000</v>
      </c>
      <c r="O16" s="41">
        <v>4944000</v>
      </c>
      <c r="P16" s="41">
        <v>0</v>
      </c>
      <c r="Q16" s="41">
        <f t="shared" si="5"/>
        <v>4944000</v>
      </c>
      <c r="R16" s="41">
        <v>3700645.09</v>
      </c>
      <c r="S16" s="42">
        <f t="shared" si="6"/>
        <v>1243354.9100000001</v>
      </c>
      <c r="T16" s="7">
        <v>0</v>
      </c>
      <c r="U16" s="183">
        <v>5300000</v>
      </c>
      <c r="V16" s="192">
        <v>34000</v>
      </c>
      <c r="W16" s="192">
        <v>5334000</v>
      </c>
      <c r="X16" s="192">
        <v>3679862.61</v>
      </c>
      <c r="Y16" s="192"/>
      <c r="Z16" s="77">
        <f t="shared" si="1"/>
        <v>3679862.61</v>
      </c>
      <c r="AA16" s="192">
        <v>0</v>
      </c>
      <c r="AB16" s="192">
        <v>5334000</v>
      </c>
      <c r="AC16" s="286">
        <f t="shared" si="7"/>
        <v>5334000</v>
      </c>
      <c r="AD16" s="276"/>
      <c r="AE16" s="263"/>
      <c r="AF16" s="237"/>
      <c r="AG16" s="192">
        <v>5320000</v>
      </c>
    </row>
    <row r="17" spans="1:64" s="1" customFormat="1" ht="18.75" customHeight="1" hidden="1">
      <c r="A17" s="17"/>
      <c r="B17" s="18">
        <v>6712</v>
      </c>
      <c r="C17" s="143" t="s">
        <v>165</v>
      </c>
      <c r="D17" s="19">
        <v>0</v>
      </c>
      <c r="E17" s="19">
        <v>0</v>
      </c>
      <c r="F17" s="39">
        <f>SUM(D17+E17)</f>
        <v>0</v>
      </c>
      <c r="G17" s="39">
        <v>0</v>
      </c>
      <c r="H17" s="39"/>
      <c r="I17" s="39"/>
      <c r="J17" s="100">
        <v>0</v>
      </c>
      <c r="K17" s="100"/>
      <c r="L17" s="39"/>
      <c r="M17" s="39"/>
      <c r="N17" s="39"/>
      <c r="O17" s="39"/>
      <c r="P17" s="39"/>
      <c r="Q17" s="164">
        <f t="shared" si="5"/>
        <v>0</v>
      </c>
      <c r="R17" s="39"/>
      <c r="S17" s="16">
        <f t="shared" si="6"/>
        <v>0</v>
      </c>
      <c r="T17" s="39"/>
      <c r="U17" s="184"/>
      <c r="V17" s="193"/>
      <c r="W17" s="193"/>
      <c r="X17" s="193"/>
      <c r="Y17" s="193"/>
      <c r="Z17" s="77">
        <f t="shared" si="1"/>
        <v>0</v>
      </c>
      <c r="AA17" s="193"/>
      <c r="AB17" s="193"/>
      <c r="AC17" s="286">
        <f t="shared" si="7"/>
        <v>0</v>
      </c>
      <c r="AD17" s="276"/>
      <c r="AE17" s="263"/>
      <c r="AF17" s="238"/>
      <c r="AG17" s="193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64" s="4" customFormat="1" ht="25.5" customHeight="1" hidden="1">
      <c r="A18" s="20"/>
      <c r="B18" s="21">
        <v>67121</v>
      </c>
      <c r="C18" s="135" t="s">
        <v>165</v>
      </c>
      <c r="D18" s="7">
        <v>0</v>
      </c>
      <c r="E18" s="7">
        <v>0</v>
      </c>
      <c r="F18" s="41">
        <f>SUM(D18+E18)</f>
        <v>0</v>
      </c>
      <c r="G18" s="41">
        <v>0</v>
      </c>
      <c r="H18" s="41"/>
      <c r="I18" s="41"/>
      <c r="J18" s="99">
        <v>0</v>
      </c>
      <c r="K18" s="99"/>
      <c r="L18" s="41"/>
      <c r="M18" s="41"/>
      <c r="N18" s="41"/>
      <c r="O18" s="41"/>
      <c r="P18" s="41"/>
      <c r="Q18" s="164">
        <f t="shared" si="5"/>
        <v>0</v>
      </c>
      <c r="R18" s="41"/>
      <c r="S18" s="16">
        <f t="shared" si="6"/>
        <v>0</v>
      </c>
      <c r="T18" s="41"/>
      <c r="U18" s="184"/>
      <c r="V18" s="193"/>
      <c r="W18" s="193"/>
      <c r="X18" s="193"/>
      <c r="Y18" s="193"/>
      <c r="Z18" s="77">
        <f t="shared" si="1"/>
        <v>0</v>
      </c>
      <c r="AA18" s="193"/>
      <c r="AB18" s="193"/>
      <c r="AC18" s="286">
        <f t="shared" si="7"/>
        <v>0</v>
      </c>
      <c r="AD18" s="276"/>
      <c r="AE18" s="263"/>
      <c r="AF18" s="239"/>
      <c r="AG18" s="193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33" ht="18.75" customHeight="1" hidden="1">
      <c r="A19" s="14" t="s">
        <v>9</v>
      </c>
      <c r="B19" s="15" t="s">
        <v>5</v>
      </c>
      <c r="C19" s="133" t="s">
        <v>10</v>
      </c>
      <c r="D19" s="16">
        <v>100</v>
      </c>
      <c r="E19" s="16">
        <v>0</v>
      </c>
      <c r="F19" s="38">
        <f>SUM(D19+E19)</f>
        <v>100</v>
      </c>
      <c r="G19" s="38">
        <v>100</v>
      </c>
      <c r="H19" s="38">
        <f aca="true" t="shared" si="8" ref="H19:J23">SUM(H20)</f>
        <v>100</v>
      </c>
      <c r="I19" s="38">
        <f t="shared" si="8"/>
        <v>0</v>
      </c>
      <c r="J19" s="101">
        <f t="shared" si="8"/>
        <v>0</v>
      </c>
      <c r="K19" s="101">
        <v>0</v>
      </c>
      <c r="L19" s="38">
        <v>0</v>
      </c>
      <c r="M19" s="38">
        <v>0</v>
      </c>
      <c r="N19" s="38">
        <v>0</v>
      </c>
      <c r="O19" s="38">
        <v>0</v>
      </c>
      <c r="P19" s="38"/>
      <c r="Q19" s="164">
        <f t="shared" si="5"/>
        <v>0</v>
      </c>
      <c r="R19" s="38"/>
      <c r="S19" s="16">
        <f t="shared" si="6"/>
        <v>0</v>
      </c>
      <c r="T19" s="38"/>
      <c r="U19" s="184"/>
      <c r="V19" s="193"/>
      <c r="W19" s="193"/>
      <c r="X19" s="193"/>
      <c r="Y19" s="193"/>
      <c r="Z19" s="77">
        <f t="shared" si="1"/>
        <v>0</v>
      </c>
      <c r="AA19" s="193"/>
      <c r="AB19" s="193"/>
      <c r="AC19" s="286">
        <f t="shared" si="7"/>
        <v>0</v>
      </c>
      <c r="AD19" s="276"/>
      <c r="AE19" s="263"/>
      <c r="AG19" s="193"/>
    </row>
    <row r="20" spans="1:64" s="2" customFormat="1" ht="18.75" customHeight="1" hidden="1">
      <c r="A20" s="22"/>
      <c r="B20" s="23">
        <v>6</v>
      </c>
      <c r="C20" s="144" t="s">
        <v>11</v>
      </c>
      <c r="D20" s="24"/>
      <c r="E20" s="24"/>
      <c r="F20" s="39"/>
      <c r="G20" s="39"/>
      <c r="H20" s="39">
        <f t="shared" si="8"/>
        <v>100</v>
      </c>
      <c r="I20" s="39">
        <f t="shared" si="8"/>
        <v>0</v>
      </c>
      <c r="J20" s="100">
        <f t="shared" si="8"/>
        <v>0</v>
      </c>
      <c r="K20" s="100">
        <v>0</v>
      </c>
      <c r="L20" s="39">
        <v>0</v>
      </c>
      <c r="M20" s="39">
        <v>0</v>
      </c>
      <c r="N20" s="39">
        <v>0</v>
      </c>
      <c r="O20" s="39">
        <v>0</v>
      </c>
      <c r="P20" s="39"/>
      <c r="Q20" s="164">
        <f t="shared" si="5"/>
        <v>0</v>
      </c>
      <c r="R20" s="39"/>
      <c r="S20" s="16">
        <f t="shared" si="6"/>
        <v>0</v>
      </c>
      <c r="T20" s="39"/>
      <c r="U20" s="184"/>
      <c r="V20" s="193"/>
      <c r="W20" s="193"/>
      <c r="X20" s="193"/>
      <c r="Y20" s="193"/>
      <c r="Z20" s="77">
        <f t="shared" si="1"/>
        <v>0</v>
      </c>
      <c r="AA20" s="193"/>
      <c r="AB20" s="193"/>
      <c r="AC20" s="286">
        <f t="shared" si="7"/>
        <v>0</v>
      </c>
      <c r="AD20" s="276"/>
      <c r="AE20" s="263"/>
      <c r="AF20" s="240"/>
      <c r="AG20" s="193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s="2" customFormat="1" ht="18.75" customHeight="1" hidden="1">
      <c r="A21" s="22"/>
      <c r="B21" s="23">
        <v>64</v>
      </c>
      <c r="C21" s="144" t="s">
        <v>295</v>
      </c>
      <c r="D21" s="24"/>
      <c r="E21" s="24"/>
      <c r="F21" s="39"/>
      <c r="G21" s="39"/>
      <c r="H21" s="39">
        <f t="shared" si="8"/>
        <v>100</v>
      </c>
      <c r="I21" s="39">
        <f t="shared" si="8"/>
        <v>0</v>
      </c>
      <c r="J21" s="100">
        <f t="shared" si="8"/>
        <v>0</v>
      </c>
      <c r="K21" s="100">
        <v>0</v>
      </c>
      <c r="L21" s="39">
        <v>0</v>
      </c>
      <c r="M21" s="39">
        <v>0</v>
      </c>
      <c r="N21" s="39">
        <v>0</v>
      </c>
      <c r="O21" s="39">
        <v>0</v>
      </c>
      <c r="P21" s="39"/>
      <c r="Q21" s="164">
        <f t="shared" si="5"/>
        <v>0</v>
      </c>
      <c r="R21" s="39"/>
      <c r="S21" s="16">
        <f t="shared" si="6"/>
        <v>0</v>
      </c>
      <c r="T21" s="39"/>
      <c r="U21" s="184"/>
      <c r="V21" s="193"/>
      <c r="W21" s="193"/>
      <c r="X21" s="193"/>
      <c r="Y21" s="193"/>
      <c r="Z21" s="77">
        <f t="shared" si="1"/>
        <v>0</v>
      </c>
      <c r="AA21" s="193"/>
      <c r="AB21" s="193"/>
      <c r="AC21" s="286">
        <f t="shared" si="7"/>
        <v>0</v>
      </c>
      <c r="AD21" s="276"/>
      <c r="AE21" s="263"/>
      <c r="AF21" s="240"/>
      <c r="AG21" s="193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64" s="2" customFormat="1" ht="18.75" customHeight="1" hidden="1">
      <c r="A22" s="22"/>
      <c r="B22" s="23">
        <v>641</v>
      </c>
      <c r="C22" s="144" t="s">
        <v>296</v>
      </c>
      <c r="D22" s="24"/>
      <c r="E22" s="24"/>
      <c r="F22" s="39"/>
      <c r="G22" s="39"/>
      <c r="H22" s="39">
        <f t="shared" si="8"/>
        <v>100</v>
      </c>
      <c r="I22" s="39">
        <f t="shared" si="8"/>
        <v>0</v>
      </c>
      <c r="J22" s="100">
        <f t="shared" si="8"/>
        <v>0</v>
      </c>
      <c r="K22" s="100">
        <v>0</v>
      </c>
      <c r="L22" s="39">
        <v>0</v>
      </c>
      <c r="M22" s="39">
        <v>0</v>
      </c>
      <c r="N22" s="39">
        <v>0</v>
      </c>
      <c r="O22" s="39">
        <v>0</v>
      </c>
      <c r="P22" s="39"/>
      <c r="Q22" s="164">
        <f t="shared" si="5"/>
        <v>0</v>
      </c>
      <c r="R22" s="39"/>
      <c r="S22" s="16">
        <f t="shared" si="6"/>
        <v>0</v>
      </c>
      <c r="T22" s="39"/>
      <c r="U22" s="184"/>
      <c r="V22" s="193"/>
      <c r="W22" s="193"/>
      <c r="X22" s="193"/>
      <c r="Y22" s="193"/>
      <c r="Z22" s="77">
        <f t="shared" si="1"/>
        <v>0</v>
      </c>
      <c r="AA22" s="193"/>
      <c r="AB22" s="193"/>
      <c r="AC22" s="286">
        <f t="shared" si="7"/>
        <v>0</v>
      </c>
      <c r="AD22" s="276"/>
      <c r="AE22" s="263"/>
      <c r="AF22" s="240"/>
      <c r="AG22" s="193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64" s="2" customFormat="1" ht="18.75" customHeight="1" hidden="1">
      <c r="A23" s="22"/>
      <c r="B23" s="23">
        <v>6414</v>
      </c>
      <c r="C23" s="144" t="s">
        <v>297</v>
      </c>
      <c r="D23" s="24"/>
      <c r="E23" s="24"/>
      <c r="F23" s="39"/>
      <c r="G23" s="39"/>
      <c r="H23" s="39">
        <f t="shared" si="8"/>
        <v>100</v>
      </c>
      <c r="I23" s="39">
        <f t="shared" si="8"/>
        <v>0</v>
      </c>
      <c r="J23" s="100">
        <f t="shared" si="8"/>
        <v>0</v>
      </c>
      <c r="K23" s="100">
        <v>0</v>
      </c>
      <c r="L23" s="39">
        <v>0</v>
      </c>
      <c r="M23" s="39">
        <v>0</v>
      </c>
      <c r="N23" s="39">
        <v>0</v>
      </c>
      <c r="O23" s="39">
        <v>0</v>
      </c>
      <c r="P23" s="39"/>
      <c r="Q23" s="164">
        <f t="shared" si="5"/>
        <v>0</v>
      </c>
      <c r="R23" s="39"/>
      <c r="S23" s="16">
        <f t="shared" si="6"/>
        <v>0</v>
      </c>
      <c r="T23" s="39"/>
      <c r="U23" s="184"/>
      <c r="V23" s="193"/>
      <c r="W23" s="193"/>
      <c r="X23" s="193"/>
      <c r="Y23" s="193"/>
      <c r="Z23" s="77">
        <f t="shared" si="1"/>
        <v>0</v>
      </c>
      <c r="AA23" s="193"/>
      <c r="AB23" s="193"/>
      <c r="AC23" s="286">
        <f t="shared" si="7"/>
        <v>0</v>
      </c>
      <c r="AD23" s="276"/>
      <c r="AE23" s="263"/>
      <c r="AF23" s="240"/>
      <c r="AG23" s="193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64" s="76" customFormat="1" ht="18.75" customHeight="1" hidden="1">
      <c r="A24" s="73" t="s">
        <v>314</v>
      </c>
      <c r="B24" s="74">
        <v>64143</v>
      </c>
      <c r="C24" s="145" t="s">
        <v>298</v>
      </c>
      <c r="D24" s="75"/>
      <c r="E24" s="75"/>
      <c r="F24" s="41"/>
      <c r="G24" s="41"/>
      <c r="H24" s="41">
        <v>100</v>
      </c>
      <c r="I24" s="41">
        <v>0</v>
      </c>
      <c r="J24" s="99">
        <v>0</v>
      </c>
      <c r="K24" s="99">
        <v>0</v>
      </c>
      <c r="L24" s="41">
        <v>0</v>
      </c>
      <c r="M24" s="41"/>
      <c r="N24" s="41">
        <v>0</v>
      </c>
      <c r="O24" s="41">
        <v>0</v>
      </c>
      <c r="P24" s="41"/>
      <c r="Q24" s="164">
        <f t="shared" si="5"/>
        <v>0</v>
      </c>
      <c r="R24" s="41"/>
      <c r="S24" s="16">
        <f t="shared" si="6"/>
        <v>0</v>
      </c>
      <c r="T24" s="41"/>
      <c r="U24" s="184"/>
      <c r="V24" s="193"/>
      <c r="W24" s="193"/>
      <c r="X24" s="193"/>
      <c r="Y24" s="193"/>
      <c r="Z24" s="77">
        <f t="shared" si="1"/>
        <v>0</v>
      </c>
      <c r="AA24" s="193"/>
      <c r="AB24" s="193"/>
      <c r="AC24" s="286">
        <f t="shared" si="7"/>
        <v>0</v>
      </c>
      <c r="AD24" s="276"/>
      <c r="AE24" s="263"/>
      <c r="AF24" s="241"/>
      <c r="AG24" s="193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64" s="53" customFormat="1" ht="14.25" customHeight="1">
      <c r="A25" s="14" t="s">
        <v>9</v>
      </c>
      <c r="B25" s="50"/>
      <c r="C25" s="133" t="s">
        <v>198</v>
      </c>
      <c r="D25" s="51"/>
      <c r="E25" s="51"/>
      <c r="F25" s="38">
        <v>0</v>
      </c>
      <c r="G25" s="38">
        <v>4000</v>
      </c>
      <c r="H25" s="38">
        <v>3820</v>
      </c>
      <c r="I25" s="38">
        <f>SUM(I26)</f>
        <v>0</v>
      </c>
      <c r="J25" s="101">
        <v>4000</v>
      </c>
      <c r="K25" s="101">
        <v>0</v>
      </c>
      <c r="L25" s="38">
        <v>4000</v>
      </c>
      <c r="M25" s="38"/>
      <c r="N25" s="38">
        <v>0</v>
      </c>
      <c r="O25" s="38">
        <v>4000</v>
      </c>
      <c r="P25" s="38">
        <v>0</v>
      </c>
      <c r="Q25" s="38">
        <f t="shared" si="5"/>
        <v>4000</v>
      </c>
      <c r="R25" s="38">
        <v>2000</v>
      </c>
      <c r="S25" s="16">
        <f t="shared" si="6"/>
        <v>2000</v>
      </c>
      <c r="T25" s="38">
        <v>0</v>
      </c>
      <c r="U25" s="181">
        <v>8000</v>
      </c>
      <c r="V25" s="190">
        <v>0</v>
      </c>
      <c r="W25" s="190">
        <v>8000</v>
      </c>
      <c r="X25" s="190"/>
      <c r="Y25" s="190"/>
      <c r="Z25" s="38">
        <f t="shared" si="1"/>
        <v>0</v>
      </c>
      <c r="AA25" s="190">
        <v>0</v>
      </c>
      <c r="AB25" s="190">
        <v>8000</v>
      </c>
      <c r="AC25" s="286">
        <f t="shared" si="7"/>
        <v>8000</v>
      </c>
      <c r="AD25" s="276"/>
      <c r="AE25" s="263"/>
      <c r="AF25" s="242"/>
      <c r="AG25" s="190">
        <v>3150</v>
      </c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64" s="2" customFormat="1" ht="18.75">
      <c r="A26" s="22"/>
      <c r="B26" s="23">
        <v>6</v>
      </c>
      <c r="C26" s="144" t="s">
        <v>11</v>
      </c>
      <c r="D26" s="24"/>
      <c r="E26" s="24"/>
      <c r="F26" s="39">
        <v>0</v>
      </c>
      <c r="G26" s="39">
        <v>4000</v>
      </c>
      <c r="H26" s="39">
        <v>3820</v>
      </c>
      <c r="I26" s="39">
        <f>SUM(I27)</f>
        <v>0</v>
      </c>
      <c r="J26" s="100">
        <v>4000</v>
      </c>
      <c r="K26" s="100">
        <v>0</v>
      </c>
      <c r="L26" s="39">
        <v>4000</v>
      </c>
      <c r="M26" s="39"/>
      <c r="N26" s="39">
        <v>0</v>
      </c>
      <c r="O26" s="39">
        <v>4000</v>
      </c>
      <c r="P26" s="39">
        <v>0</v>
      </c>
      <c r="Q26" s="39">
        <f t="shared" si="5"/>
        <v>4000</v>
      </c>
      <c r="R26" s="77">
        <v>2000</v>
      </c>
      <c r="S26" s="56">
        <f t="shared" si="6"/>
        <v>2000</v>
      </c>
      <c r="T26" s="39">
        <v>0</v>
      </c>
      <c r="U26" s="182">
        <v>8000</v>
      </c>
      <c r="V26" s="191">
        <v>0</v>
      </c>
      <c r="W26" s="191">
        <v>8000</v>
      </c>
      <c r="X26" s="191"/>
      <c r="Y26" s="191"/>
      <c r="Z26" s="77">
        <f t="shared" si="1"/>
        <v>0</v>
      </c>
      <c r="AA26" s="191">
        <v>0</v>
      </c>
      <c r="AB26" s="191">
        <v>8000</v>
      </c>
      <c r="AC26" s="286">
        <f t="shared" si="7"/>
        <v>8000</v>
      </c>
      <c r="AD26" s="276"/>
      <c r="AE26" s="263"/>
      <c r="AF26" s="240"/>
      <c r="AG26" s="191">
        <v>3150</v>
      </c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64" s="2" customFormat="1" ht="13.5" customHeight="1">
      <c r="A27" s="22"/>
      <c r="B27" s="23">
        <v>66</v>
      </c>
      <c r="C27" s="144" t="s">
        <v>20</v>
      </c>
      <c r="D27" s="24"/>
      <c r="E27" s="24"/>
      <c r="F27" s="39">
        <v>0</v>
      </c>
      <c r="G27" s="39">
        <v>4000</v>
      </c>
      <c r="H27" s="39">
        <v>3820</v>
      </c>
      <c r="I27" s="39">
        <f>SUM(I28)</f>
        <v>0</v>
      </c>
      <c r="J27" s="100">
        <v>4000</v>
      </c>
      <c r="K27" s="100">
        <v>0</v>
      </c>
      <c r="L27" s="39">
        <v>4000</v>
      </c>
      <c r="M27" s="39"/>
      <c r="N27" s="39">
        <v>0</v>
      </c>
      <c r="O27" s="39">
        <v>4000</v>
      </c>
      <c r="P27" s="39">
        <v>0</v>
      </c>
      <c r="Q27" s="39">
        <f t="shared" si="5"/>
        <v>4000</v>
      </c>
      <c r="R27" s="77">
        <v>2000</v>
      </c>
      <c r="S27" s="56">
        <f t="shared" si="6"/>
        <v>2000</v>
      </c>
      <c r="T27" s="39">
        <v>0</v>
      </c>
      <c r="U27" s="182">
        <v>8000</v>
      </c>
      <c r="V27" s="191">
        <v>0</v>
      </c>
      <c r="W27" s="191">
        <v>8000</v>
      </c>
      <c r="X27" s="191"/>
      <c r="Y27" s="191"/>
      <c r="Z27" s="77">
        <f t="shared" si="1"/>
        <v>0</v>
      </c>
      <c r="AA27" s="191">
        <v>0</v>
      </c>
      <c r="AB27" s="191">
        <v>8000</v>
      </c>
      <c r="AC27" s="286">
        <f t="shared" si="7"/>
        <v>8000</v>
      </c>
      <c r="AD27" s="276"/>
      <c r="AE27" s="263"/>
      <c r="AF27" s="240"/>
      <c r="AG27" s="191">
        <v>3150</v>
      </c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64" s="2" customFormat="1" ht="18.75">
      <c r="A28" s="22"/>
      <c r="B28" s="23">
        <v>661</v>
      </c>
      <c r="C28" s="144" t="s">
        <v>199</v>
      </c>
      <c r="D28" s="24"/>
      <c r="E28" s="24"/>
      <c r="F28" s="39">
        <v>0</v>
      </c>
      <c r="G28" s="39">
        <v>4000</v>
      </c>
      <c r="H28" s="39">
        <v>3820</v>
      </c>
      <c r="I28" s="39">
        <f>SUM(I29)</f>
        <v>0</v>
      </c>
      <c r="J28" s="100">
        <v>4000</v>
      </c>
      <c r="K28" s="100">
        <v>0</v>
      </c>
      <c r="L28" s="39">
        <v>4000</v>
      </c>
      <c r="M28" s="39"/>
      <c r="N28" s="39">
        <v>0</v>
      </c>
      <c r="O28" s="39">
        <v>4000</v>
      </c>
      <c r="P28" s="39">
        <v>0</v>
      </c>
      <c r="Q28" s="39">
        <f t="shared" si="5"/>
        <v>4000</v>
      </c>
      <c r="R28" s="77">
        <v>2000</v>
      </c>
      <c r="S28" s="56">
        <f t="shared" si="6"/>
        <v>2000</v>
      </c>
      <c r="T28" s="39">
        <v>0</v>
      </c>
      <c r="U28" s="182">
        <v>8000</v>
      </c>
      <c r="V28" s="191">
        <v>0</v>
      </c>
      <c r="W28" s="191">
        <v>8000</v>
      </c>
      <c r="X28" s="191"/>
      <c r="Y28" s="191"/>
      <c r="Z28" s="77">
        <f t="shared" si="1"/>
        <v>0</v>
      </c>
      <c r="AA28" s="191">
        <v>0</v>
      </c>
      <c r="AB28" s="191">
        <v>8000</v>
      </c>
      <c r="AC28" s="286">
        <f t="shared" si="7"/>
        <v>8000</v>
      </c>
      <c r="AD28" s="276"/>
      <c r="AE28" s="263"/>
      <c r="AF28" s="240"/>
      <c r="AG28" s="191">
        <v>3150</v>
      </c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s="2" customFormat="1" ht="18.75" hidden="1">
      <c r="A29" s="22"/>
      <c r="B29" s="23">
        <v>6615</v>
      </c>
      <c r="C29" s="144" t="s">
        <v>194</v>
      </c>
      <c r="D29" s="24"/>
      <c r="E29" s="24"/>
      <c r="F29" s="39">
        <v>0</v>
      </c>
      <c r="G29" s="39">
        <v>4000</v>
      </c>
      <c r="H29" s="39">
        <v>3820</v>
      </c>
      <c r="I29" s="39">
        <f>SUM(I30)</f>
        <v>0</v>
      </c>
      <c r="J29" s="100">
        <v>4000</v>
      </c>
      <c r="K29" s="100">
        <v>0</v>
      </c>
      <c r="L29" s="39">
        <v>4000</v>
      </c>
      <c r="M29" s="39"/>
      <c r="N29" s="39">
        <v>0</v>
      </c>
      <c r="O29" s="39">
        <v>4000</v>
      </c>
      <c r="P29" s="39">
        <v>0</v>
      </c>
      <c r="Q29" s="39">
        <f t="shared" si="5"/>
        <v>4000</v>
      </c>
      <c r="R29" s="77">
        <v>2000</v>
      </c>
      <c r="S29" s="56">
        <f t="shared" si="6"/>
        <v>2000</v>
      </c>
      <c r="T29" s="39">
        <v>0</v>
      </c>
      <c r="U29" s="182">
        <v>8000</v>
      </c>
      <c r="V29" s="191">
        <v>0</v>
      </c>
      <c r="W29" s="191">
        <v>8000</v>
      </c>
      <c r="X29" s="191"/>
      <c r="Y29" s="191"/>
      <c r="Z29" s="77">
        <f t="shared" si="1"/>
        <v>0</v>
      </c>
      <c r="AA29" s="191">
        <v>0</v>
      </c>
      <c r="AB29" s="191">
        <v>8000</v>
      </c>
      <c r="AC29" s="286">
        <f t="shared" si="7"/>
        <v>8000</v>
      </c>
      <c r="AD29" s="276"/>
      <c r="AE29" s="263"/>
      <c r="AF29" s="240"/>
      <c r="AG29" s="191">
        <v>3150</v>
      </c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64" s="3" customFormat="1" ht="15" customHeight="1" hidden="1">
      <c r="A30" s="25" t="s">
        <v>200</v>
      </c>
      <c r="B30" s="26">
        <v>66151</v>
      </c>
      <c r="C30" s="136" t="s">
        <v>194</v>
      </c>
      <c r="D30" s="27"/>
      <c r="E30" s="27"/>
      <c r="F30" s="41">
        <v>0</v>
      </c>
      <c r="G30" s="41">
        <v>4000</v>
      </c>
      <c r="H30" s="41">
        <v>3820</v>
      </c>
      <c r="I30" s="41">
        <v>0</v>
      </c>
      <c r="J30" s="99">
        <v>4000</v>
      </c>
      <c r="K30" s="99">
        <v>0</v>
      </c>
      <c r="L30" s="41">
        <v>4000</v>
      </c>
      <c r="M30" s="41"/>
      <c r="N30" s="41">
        <v>0</v>
      </c>
      <c r="O30" s="41">
        <v>4000</v>
      </c>
      <c r="P30" s="41">
        <v>0</v>
      </c>
      <c r="Q30" s="41">
        <f t="shared" si="5"/>
        <v>4000</v>
      </c>
      <c r="R30" s="41">
        <v>2000</v>
      </c>
      <c r="S30" s="42">
        <f t="shared" si="6"/>
        <v>2000</v>
      </c>
      <c r="T30" s="41">
        <v>0</v>
      </c>
      <c r="U30" s="183">
        <v>8000</v>
      </c>
      <c r="V30" s="192">
        <v>0</v>
      </c>
      <c r="W30" s="192">
        <v>8000</v>
      </c>
      <c r="X30" s="192">
        <v>2300</v>
      </c>
      <c r="Y30" s="192">
        <v>5700</v>
      </c>
      <c r="Z30" s="77">
        <f t="shared" si="1"/>
        <v>8000</v>
      </c>
      <c r="AA30" s="192">
        <v>0</v>
      </c>
      <c r="AB30" s="192">
        <v>8000</v>
      </c>
      <c r="AC30" s="286">
        <f t="shared" si="7"/>
        <v>8000</v>
      </c>
      <c r="AD30" s="276"/>
      <c r="AE30" s="263"/>
      <c r="AF30" s="243"/>
      <c r="AG30" s="192">
        <v>3150</v>
      </c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</row>
    <row r="31" spans="1:64" s="2" customFormat="1" ht="18.75" customHeight="1" hidden="1">
      <c r="A31" s="14" t="s">
        <v>9</v>
      </c>
      <c r="B31" s="50"/>
      <c r="C31" s="134" t="s">
        <v>183</v>
      </c>
      <c r="D31" s="51">
        <v>0</v>
      </c>
      <c r="E31" s="51">
        <v>6082</v>
      </c>
      <c r="F31" s="38">
        <v>6082</v>
      </c>
      <c r="G31" s="38">
        <v>81393</v>
      </c>
      <c r="H31" s="38">
        <v>6082</v>
      </c>
      <c r="I31" s="38">
        <f>SUM(I32)</f>
        <v>6082.21</v>
      </c>
      <c r="J31" s="101">
        <v>81393</v>
      </c>
      <c r="K31" s="101">
        <v>0</v>
      </c>
      <c r="L31" s="38"/>
      <c r="M31" s="38"/>
      <c r="N31" s="38"/>
      <c r="O31" s="38"/>
      <c r="P31" s="38"/>
      <c r="Q31" s="164">
        <f t="shared" si="5"/>
        <v>0</v>
      </c>
      <c r="R31" s="38"/>
      <c r="S31" s="16">
        <f t="shared" si="6"/>
        <v>0</v>
      </c>
      <c r="T31" s="38"/>
      <c r="U31" s="184"/>
      <c r="V31" s="193"/>
      <c r="W31" s="193"/>
      <c r="X31" s="193"/>
      <c r="Y31" s="193"/>
      <c r="Z31" s="77">
        <f t="shared" si="1"/>
        <v>0</v>
      </c>
      <c r="AA31" s="193"/>
      <c r="AB31" s="193"/>
      <c r="AC31" s="286">
        <f t="shared" si="7"/>
        <v>0</v>
      </c>
      <c r="AD31" s="276"/>
      <c r="AE31" s="263"/>
      <c r="AF31" s="240"/>
      <c r="AG31" s="193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64" s="2" customFormat="1" ht="18.75" customHeight="1" hidden="1">
      <c r="A32" s="22"/>
      <c r="B32" s="23">
        <v>9</v>
      </c>
      <c r="C32" s="146" t="s">
        <v>181</v>
      </c>
      <c r="D32" s="24">
        <v>0</v>
      </c>
      <c r="E32" s="24">
        <v>6082</v>
      </c>
      <c r="F32" s="39">
        <v>6082</v>
      </c>
      <c r="G32" s="77">
        <v>81393</v>
      </c>
      <c r="H32" s="77">
        <v>6082</v>
      </c>
      <c r="I32" s="39">
        <f>SUM(I33)</f>
        <v>6082.21</v>
      </c>
      <c r="J32" s="102">
        <v>81393</v>
      </c>
      <c r="K32" s="102">
        <v>0</v>
      </c>
      <c r="L32" s="77"/>
      <c r="M32" s="77"/>
      <c r="N32" s="77"/>
      <c r="O32" s="77"/>
      <c r="P32" s="77"/>
      <c r="Q32" s="164">
        <f t="shared" si="5"/>
        <v>0</v>
      </c>
      <c r="R32" s="77"/>
      <c r="S32" s="16">
        <f t="shared" si="6"/>
        <v>0</v>
      </c>
      <c r="T32" s="77"/>
      <c r="U32" s="184"/>
      <c r="V32" s="193"/>
      <c r="W32" s="193"/>
      <c r="X32" s="193"/>
      <c r="Y32" s="193"/>
      <c r="Z32" s="77">
        <f t="shared" si="1"/>
        <v>0</v>
      </c>
      <c r="AA32" s="193"/>
      <c r="AB32" s="193"/>
      <c r="AC32" s="286">
        <f t="shared" si="7"/>
        <v>0</v>
      </c>
      <c r="AD32" s="276"/>
      <c r="AE32" s="263"/>
      <c r="AF32" s="240"/>
      <c r="AG32" s="193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64" s="2" customFormat="1" ht="18.75" customHeight="1" hidden="1">
      <c r="A33" s="22"/>
      <c r="B33" s="23">
        <v>92</v>
      </c>
      <c r="C33" s="146" t="s">
        <v>180</v>
      </c>
      <c r="D33" s="24">
        <v>0</v>
      </c>
      <c r="E33" s="24">
        <v>6082</v>
      </c>
      <c r="F33" s="39">
        <v>6082</v>
      </c>
      <c r="G33" s="77">
        <v>81393</v>
      </c>
      <c r="H33" s="77">
        <v>6082</v>
      </c>
      <c r="I33" s="39">
        <f>SUM(I34)</f>
        <v>6082.21</v>
      </c>
      <c r="J33" s="102">
        <v>81393</v>
      </c>
      <c r="K33" s="100">
        <v>0</v>
      </c>
      <c r="L33" s="77"/>
      <c r="M33" s="77"/>
      <c r="N33" s="77"/>
      <c r="O33" s="77"/>
      <c r="P33" s="77"/>
      <c r="Q33" s="164">
        <f t="shared" si="5"/>
        <v>0</v>
      </c>
      <c r="R33" s="77"/>
      <c r="S33" s="16">
        <f t="shared" si="6"/>
        <v>0</v>
      </c>
      <c r="T33" s="77"/>
      <c r="U33" s="184"/>
      <c r="V33" s="193"/>
      <c r="W33" s="193"/>
      <c r="X33" s="193"/>
      <c r="Y33" s="193"/>
      <c r="Z33" s="77">
        <f t="shared" si="1"/>
        <v>0</v>
      </c>
      <c r="AA33" s="193"/>
      <c r="AB33" s="193"/>
      <c r="AC33" s="286">
        <f t="shared" si="7"/>
        <v>0</v>
      </c>
      <c r="AD33" s="276"/>
      <c r="AE33" s="263"/>
      <c r="AF33" s="240"/>
      <c r="AG33" s="193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64" s="2" customFormat="1" ht="18.75" customHeight="1" hidden="1">
      <c r="A34" s="22"/>
      <c r="B34" s="23">
        <v>922</v>
      </c>
      <c r="C34" s="146" t="s">
        <v>179</v>
      </c>
      <c r="D34" s="24">
        <v>0</v>
      </c>
      <c r="E34" s="24">
        <v>6082</v>
      </c>
      <c r="F34" s="39">
        <v>6082</v>
      </c>
      <c r="G34" s="77">
        <v>81393</v>
      </c>
      <c r="H34" s="77">
        <v>6082</v>
      </c>
      <c r="I34" s="77">
        <f>SUM(I35)</f>
        <v>6082.21</v>
      </c>
      <c r="J34" s="102">
        <v>81393</v>
      </c>
      <c r="K34" s="100">
        <v>0</v>
      </c>
      <c r="L34" s="77"/>
      <c r="M34" s="77"/>
      <c r="N34" s="77"/>
      <c r="O34" s="77"/>
      <c r="P34" s="77"/>
      <c r="Q34" s="164">
        <f t="shared" si="5"/>
        <v>0</v>
      </c>
      <c r="R34" s="77"/>
      <c r="S34" s="16">
        <f t="shared" si="6"/>
        <v>0</v>
      </c>
      <c r="T34" s="77"/>
      <c r="U34" s="184"/>
      <c r="V34" s="193"/>
      <c r="W34" s="193"/>
      <c r="X34" s="193"/>
      <c r="Y34" s="193"/>
      <c r="Z34" s="77">
        <f t="shared" si="1"/>
        <v>0</v>
      </c>
      <c r="AA34" s="193"/>
      <c r="AB34" s="193"/>
      <c r="AC34" s="286">
        <f t="shared" si="7"/>
        <v>0</v>
      </c>
      <c r="AD34" s="276"/>
      <c r="AE34" s="263"/>
      <c r="AF34" s="240"/>
      <c r="AG34" s="193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64" s="2" customFormat="1" ht="18.75" customHeight="1" hidden="1">
      <c r="A35" s="22"/>
      <c r="B35" s="23">
        <v>9221</v>
      </c>
      <c r="C35" s="146" t="s">
        <v>178</v>
      </c>
      <c r="D35" s="24">
        <v>0</v>
      </c>
      <c r="E35" s="24">
        <v>6082</v>
      </c>
      <c r="F35" s="39">
        <v>6082</v>
      </c>
      <c r="G35" s="77">
        <v>81393</v>
      </c>
      <c r="H35" s="77">
        <v>6082</v>
      </c>
      <c r="I35" s="77">
        <f>SUM(I36)</f>
        <v>6082.21</v>
      </c>
      <c r="J35" s="102">
        <v>81393</v>
      </c>
      <c r="K35" s="100">
        <v>0</v>
      </c>
      <c r="L35" s="77"/>
      <c r="M35" s="77"/>
      <c r="N35" s="77"/>
      <c r="O35" s="77"/>
      <c r="P35" s="77"/>
      <c r="Q35" s="164">
        <f t="shared" si="5"/>
        <v>0</v>
      </c>
      <c r="R35" s="77"/>
      <c r="S35" s="16">
        <f t="shared" si="6"/>
        <v>0</v>
      </c>
      <c r="T35" s="77"/>
      <c r="U35" s="184"/>
      <c r="V35" s="193"/>
      <c r="W35" s="193"/>
      <c r="X35" s="193"/>
      <c r="Y35" s="193"/>
      <c r="Z35" s="77">
        <f t="shared" si="1"/>
        <v>0</v>
      </c>
      <c r="AA35" s="193"/>
      <c r="AB35" s="193"/>
      <c r="AC35" s="286">
        <f t="shared" si="7"/>
        <v>0</v>
      </c>
      <c r="AD35" s="276"/>
      <c r="AE35" s="263"/>
      <c r="AF35" s="240"/>
      <c r="AG35" s="193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64" s="3" customFormat="1" ht="18.75" customHeight="1" hidden="1">
      <c r="A36" s="25" t="s">
        <v>186</v>
      </c>
      <c r="B36" s="26">
        <v>92211</v>
      </c>
      <c r="C36" s="147" t="s">
        <v>177</v>
      </c>
      <c r="D36" s="27">
        <v>0</v>
      </c>
      <c r="E36" s="27">
        <v>6082</v>
      </c>
      <c r="F36" s="41">
        <v>6082</v>
      </c>
      <c r="G36" s="41">
        <v>81393</v>
      </c>
      <c r="H36" s="41">
        <v>6082</v>
      </c>
      <c r="I36" s="41">
        <v>6082.21</v>
      </c>
      <c r="J36" s="99">
        <v>81393</v>
      </c>
      <c r="K36" s="99">
        <v>0</v>
      </c>
      <c r="L36" s="85"/>
      <c r="M36" s="41"/>
      <c r="N36" s="41"/>
      <c r="O36" s="85"/>
      <c r="P36" s="85"/>
      <c r="Q36" s="164">
        <f t="shared" si="5"/>
        <v>0</v>
      </c>
      <c r="R36" s="85"/>
      <c r="S36" s="16">
        <f t="shared" si="6"/>
        <v>0</v>
      </c>
      <c r="T36" s="85"/>
      <c r="U36" s="184"/>
      <c r="V36" s="193"/>
      <c r="W36" s="193"/>
      <c r="X36" s="193"/>
      <c r="Y36" s="193"/>
      <c r="Z36" s="77">
        <f t="shared" si="1"/>
        <v>0</v>
      </c>
      <c r="AA36" s="193"/>
      <c r="AB36" s="193"/>
      <c r="AC36" s="286">
        <f t="shared" si="7"/>
        <v>0</v>
      </c>
      <c r="AD36" s="276"/>
      <c r="AE36" s="263"/>
      <c r="AF36" s="243"/>
      <c r="AG36" s="193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</row>
    <row r="37" spans="1:33" ht="18.75">
      <c r="A37" s="14" t="s">
        <v>9</v>
      </c>
      <c r="B37" s="15" t="s">
        <v>5</v>
      </c>
      <c r="C37" s="133" t="s">
        <v>197</v>
      </c>
      <c r="D37" s="16">
        <v>1900000</v>
      </c>
      <c r="E37" s="16" t="e">
        <f>SUM(#REF!+#REF!+#REF!+#REF!)</f>
        <v>#REF!</v>
      </c>
      <c r="F37" s="16">
        <f aca="true" t="shared" si="9" ref="F37:G40">SUM(F38)</f>
        <v>1893840</v>
      </c>
      <c r="G37" s="16">
        <f t="shared" si="9"/>
        <v>1902154</v>
      </c>
      <c r="H37" s="16" t="e">
        <f>SUM(H38+#REF!)</f>
        <v>#REF!</v>
      </c>
      <c r="I37" s="16" t="e">
        <f>SUM(I38)</f>
        <v>#REF!</v>
      </c>
      <c r="J37" s="97" t="e">
        <f>SUM(J38+#REF!)</f>
        <v>#REF!</v>
      </c>
      <c r="K37" s="97" t="e">
        <f>SUM(K38+#REF!)</f>
        <v>#REF!</v>
      </c>
      <c r="L37" s="16" t="e">
        <f>SUM(L38+#REF!)</f>
        <v>#REF!</v>
      </c>
      <c r="M37" s="16" t="e">
        <f>SUM(M38+#REF!)</f>
        <v>#REF!</v>
      </c>
      <c r="N37" s="16" t="e">
        <f>SUM(N38+#REF!)</f>
        <v>#REF!</v>
      </c>
      <c r="O37" s="16">
        <f>SUM(O38)</f>
        <v>1922000</v>
      </c>
      <c r="P37" s="16">
        <f>SUM(P38)</f>
        <v>0</v>
      </c>
      <c r="Q37" s="38">
        <f t="shared" si="5"/>
        <v>1922000</v>
      </c>
      <c r="R37" s="16">
        <v>1207593.81</v>
      </c>
      <c r="S37" s="16">
        <f t="shared" si="6"/>
        <v>714406.19</v>
      </c>
      <c r="T37" s="16">
        <v>0</v>
      </c>
      <c r="U37" s="181">
        <f>SUM(U38)</f>
        <v>2022000</v>
      </c>
      <c r="V37" s="181">
        <f>SUM(V38)</f>
        <v>80000</v>
      </c>
      <c r="W37" s="38">
        <f>SUM(W38)</f>
        <v>2102000</v>
      </c>
      <c r="X37" s="38">
        <f>SUM(X38)</f>
        <v>1318412.5</v>
      </c>
      <c r="Y37" s="38">
        <f>SUM(Y38)</f>
        <v>0</v>
      </c>
      <c r="Z37" s="38">
        <f t="shared" si="1"/>
        <v>1318412.5</v>
      </c>
      <c r="AA37" s="38">
        <f aca="true" t="shared" si="10" ref="AA37:AG37">SUM(AA38)</f>
        <v>0</v>
      </c>
      <c r="AB37" s="38">
        <f t="shared" si="10"/>
        <v>2102000</v>
      </c>
      <c r="AC37" s="38">
        <f t="shared" si="10"/>
        <v>2102000</v>
      </c>
      <c r="AD37" s="38">
        <f t="shared" si="10"/>
        <v>0</v>
      </c>
      <c r="AE37" s="38">
        <f t="shared" si="10"/>
        <v>0</v>
      </c>
      <c r="AF37" s="38">
        <f t="shared" si="10"/>
        <v>0</v>
      </c>
      <c r="AG37" s="38">
        <f t="shared" si="10"/>
        <v>2047842.84</v>
      </c>
    </row>
    <row r="38" spans="1:64" s="2" customFormat="1" ht="12">
      <c r="A38" s="22"/>
      <c r="B38" s="23">
        <v>6</v>
      </c>
      <c r="C38" s="144" t="s">
        <v>11</v>
      </c>
      <c r="D38" s="24">
        <v>1900000</v>
      </c>
      <c r="E38" s="24" t="e">
        <f>SUM(E39)</f>
        <v>#REF!</v>
      </c>
      <c r="F38" s="24">
        <f t="shared" si="9"/>
        <v>1893840</v>
      </c>
      <c r="G38" s="24">
        <f t="shared" si="9"/>
        <v>1902154</v>
      </c>
      <c r="H38" s="19" t="e">
        <f aca="true" t="shared" si="11" ref="H38:P38">SUM(H39+H45+H49)</f>
        <v>#REF!</v>
      </c>
      <c r="I38" s="24" t="e">
        <f t="shared" si="11"/>
        <v>#REF!</v>
      </c>
      <c r="J38" s="103">
        <f t="shared" si="11"/>
        <v>1902154</v>
      </c>
      <c r="K38" s="103">
        <f t="shared" si="11"/>
        <v>-26054</v>
      </c>
      <c r="L38" s="24">
        <f t="shared" si="11"/>
        <v>1922000</v>
      </c>
      <c r="M38" s="24">
        <f t="shared" si="11"/>
        <v>12000</v>
      </c>
      <c r="N38" s="24">
        <f t="shared" si="11"/>
        <v>0</v>
      </c>
      <c r="O38" s="24">
        <f t="shared" si="11"/>
        <v>1922000</v>
      </c>
      <c r="P38" s="24">
        <f t="shared" si="11"/>
        <v>0</v>
      </c>
      <c r="Q38" s="39">
        <f t="shared" si="5"/>
        <v>1922000</v>
      </c>
      <c r="R38" s="24">
        <f>SUM(R39+R49)</f>
        <v>1207593.81</v>
      </c>
      <c r="S38" s="56">
        <f t="shared" si="6"/>
        <v>714406.19</v>
      </c>
      <c r="T38" s="24">
        <v>0</v>
      </c>
      <c r="U38" s="182">
        <f>SUM(U39+U49)</f>
        <v>2022000</v>
      </c>
      <c r="V38" s="182">
        <f>SUM(V39+V49)</f>
        <v>80000</v>
      </c>
      <c r="W38" s="39">
        <f>SUM(W39+W49)</f>
        <v>2102000</v>
      </c>
      <c r="X38" s="39">
        <f>SUM(X39+X49)</f>
        <v>1318412.5</v>
      </c>
      <c r="Y38" s="39">
        <f>SUM(Y39+Y49)</f>
        <v>0</v>
      </c>
      <c r="Z38" s="77">
        <f t="shared" si="1"/>
        <v>1318412.5</v>
      </c>
      <c r="AA38" s="39">
        <f aca="true" t="shared" si="12" ref="AA38:AG38">SUM(AA39+AA49)</f>
        <v>0</v>
      </c>
      <c r="AB38" s="39">
        <f t="shared" si="12"/>
        <v>2102000</v>
      </c>
      <c r="AC38" s="39">
        <f t="shared" si="12"/>
        <v>2102000</v>
      </c>
      <c r="AD38" s="39">
        <f t="shared" si="12"/>
        <v>0</v>
      </c>
      <c r="AE38" s="39">
        <f t="shared" si="12"/>
        <v>0</v>
      </c>
      <c r="AF38" s="39">
        <f t="shared" si="12"/>
        <v>0</v>
      </c>
      <c r="AG38" s="39">
        <f t="shared" si="12"/>
        <v>2047842.84</v>
      </c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64" s="2" customFormat="1" ht="18.75">
      <c r="A39" s="22"/>
      <c r="B39" s="23">
        <v>65</v>
      </c>
      <c r="C39" s="144" t="s">
        <v>13</v>
      </c>
      <c r="D39" s="24">
        <v>1894000</v>
      </c>
      <c r="E39" s="24" t="e">
        <f>SUM(E43)</f>
        <v>#REF!</v>
      </c>
      <c r="F39" s="24">
        <f t="shared" si="9"/>
        <v>1893840</v>
      </c>
      <c r="G39" s="24">
        <f t="shared" si="9"/>
        <v>1902154</v>
      </c>
      <c r="H39" s="19">
        <f aca="true" t="shared" si="13" ref="H39:P40">SUM(H40)</f>
        <v>1842917</v>
      </c>
      <c r="I39" s="24">
        <f t="shared" si="13"/>
        <v>1830057.5</v>
      </c>
      <c r="J39" s="103">
        <f t="shared" si="13"/>
        <v>1902154</v>
      </c>
      <c r="K39" s="103">
        <f t="shared" si="13"/>
        <v>-38054</v>
      </c>
      <c r="L39" s="24">
        <f t="shared" si="13"/>
        <v>1922000</v>
      </c>
      <c r="M39" s="24">
        <f t="shared" si="13"/>
        <v>0</v>
      </c>
      <c r="N39" s="24">
        <f t="shared" si="13"/>
        <v>-5000</v>
      </c>
      <c r="O39" s="24">
        <f t="shared" si="13"/>
        <v>1917000</v>
      </c>
      <c r="P39" s="24">
        <f t="shared" si="13"/>
        <v>0</v>
      </c>
      <c r="Q39" s="39">
        <f t="shared" si="5"/>
        <v>1917000</v>
      </c>
      <c r="R39" s="24">
        <v>1206401.31</v>
      </c>
      <c r="S39" s="56">
        <f t="shared" si="6"/>
        <v>710598.69</v>
      </c>
      <c r="T39" s="24">
        <v>0</v>
      </c>
      <c r="U39" s="182">
        <f aca="true" t="shared" si="14" ref="U39:Y40">SUM(U40)</f>
        <v>2017000</v>
      </c>
      <c r="V39" s="182">
        <f t="shared" si="14"/>
        <v>80000</v>
      </c>
      <c r="W39" s="39">
        <f t="shared" si="14"/>
        <v>2097000</v>
      </c>
      <c r="X39" s="39">
        <f t="shared" si="14"/>
        <v>1318412.5</v>
      </c>
      <c r="Y39" s="39">
        <f t="shared" si="14"/>
        <v>0</v>
      </c>
      <c r="Z39" s="77">
        <f t="shared" si="1"/>
        <v>1318412.5</v>
      </c>
      <c r="AA39" s="39">
        <f>SUM(AA40)</f>
        <v>0</v>
      </c>
      <c r="AB39" s="39">
        <f>SUM(AB40)</f>
        <v>2097000</v>
      </c>
      <c r="AC39" s="286">
        <f t="shared" si="7"/>
        <v>2097000</v>
      </c>
      <c r="AD39" s="276"/>
      <c r="AE39" s="263"/>
      <c r="AF39" s="240"/>
      <c r="AG39" s="39">
        <v>2041170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64" s="2" customFormat="1" ht="18.75" customHeight="1">
      <c r="A40" s="22"/>
      <c r="B40" s="23">
        <v>652</v>
      </c>
      <c r="C40" s="144" t="s">
        <v>14</v>
      </c>
      <c r="D40" s="24"/>
      <c r="E40" s="24"/>
      <c r="F40" s="24">
        <f t="shared" si="9"/>
        <v>1893840</v>
      </c>
      <c r="G40" s="24">
        <f t="shared" si="9"/>
        <v>1902154</v>
      </c>
      <c r="H40" s="19">
        <f t="shared" si="13"/>
        <v>1842917</v>
      </c>
      <c r="I40" s="24">
        <f t="shared" si="13"/>
        <v>1830057.5</v>
      </c>
      <c r="J40" s="103">
        <f t="shared" si="13"/>
        <v>1902154</v>
      </c>
      <c r="K40" s="103">
        <f t="shared" si="13"/>
        <v>-38054</v>
      </c>
      <c r="L40" s="24">
        <f t="shared" si="13"/>
        <v>1922000</v>
      </c>
      <c r="M40" s="24">
        <f t="shared" si="13"/>
        <v>0</v>
      </c>
      <c r="N40" s="24">
        <f t="shared" si="13"/>
        <v>-5000</v>
      </c>
      <c r="O40" s="24">
        <f t="shared" si="13"/>
        <v>1917000</v>
      </c>
      <c r="P40" s="24">
        <f t="shared" si="13"/>
        <v>0</v>
      </c>
      <c r="Q40" s="39">
        <f t="shared" si="5"/>
        <v>1917000</v>
      </c>
      <c r="R40" s="24">
        <v>1206401.31</v>
      </c>
      <c r="S40" s="56">
        <f t="shared" si="6"/>
        <v>710598.69</v>
      </c>
      <c r="T40" s="24">
        <v>0</v>
      </c>
      <c r="U40" s="182">
        <f t="shared" si="14"/>
        <v>2017000</v>
      </c>
      <c r="V40" s="182">
        <f t="shared" si="14"/>
        <v>80000</v>
      </c>
      <c r="W40" s="39">
        <f t="shared" si="14"/>
        <v>2097000</v>
      </c>
      <c r="X40" s="39">
        <f t="shared" si="14"/>
        <v>1318412.5</v>
      </c>
      <c r="Y40" s="39">
        <f t="shared" si="14"/>
        <v>0</v>
      </c>
      <c r="Z40" s="77">
        <f t="shared" si="1"/>
        <v>1318412.5</v>
      </c>
      <c r="AA40" s="39">
        <f>SUM(AA41)</f>
        <v>0</v>
      </c>
      <c r="AB40" s="39">
        <f>SUM(AB41)</f>
        <v>2097000</v>
      </c>
      <c r="AC40" s="286">
        <f t="shared" si="7"/>
        <v>2097000</v>
      </c>
      <c r="AD40" s="276"/>
      <c r="AE40" s="263"/>
      <c r="AF40" s="240"/>
      <c r="AG40" s="39">
        <v>2041170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</row>
    <row r="41" spans="1:64" s="2" customFormat="1" ht="18.75" hidden="1">
      <c r="A41" s="22"/>
      <c r="B41" s="23">
        <v>6526</v>
      </c>
      <c r="C41" s="144" t="s">
        <v>15</v>
      </c>
      <c r="D41" s="24"/>
      <c r="E41" s="24"/>
      <c r="F41" s="24">
        <f>SUM(F42:F44)</f>
        <v>1893840</v>
      </c>
      <c r="G41" s="24">
        <f>SUM(G42+G43+G44)</f>
        <v>1902154</v>
      </c>
      <c r="H41" s="24">
        <f>SUM(H42:H44)</f>
        <v>1842917</v>
      </c>
      <c r="I41" s="24">
        <f aca="true" t="shared" si="15" ref="I41:P41">SUM(I42+I43+I44)</f>
        <v>1830057.5</v>
      </c>
      <c r="J41" s="103">
        <f t="shared" si="15"/>
        <v>1902154</v>
      </c>
      <c r="K41" s="103">
        <f t="shared" si="15"/>
        <v>-38054</v>
      </c>
      <c r="L41" s="24">
        <f t="shared" si="15"/>
        <v>1922000</v>
      </c>
      <c r="M41" s="24">
        <f t="shared" si="15"/>
        <v>0</v>
      </c>
      <c r="N41" s="24">
        <f t="shared" si="15"/>
        <v>-5000</v>
      </c>
      <c r="O41" s="24">
        <f t="shared" si="15"/>
        <v>1917000</v>
      </c>
      <c r="P41" s="24">
        <f t="shared" si="15"/>
        <v>0</v>
      </c>
      <c r="Q41" s="39">
        <f t="shared" si="5"/>
        <v>1917000</v>
      </c>
      <c r="R41" s="24">
        <f>SUM(R42+R43+R44)</f>
        <v>1206401.31</v>
      </c>
      <c r="S41" s="56">
        <f t="shared" si="6"/>
        <v>710598.69</v>
      </c>
      <c r="T41" s="24">
        <v>0</v>
      </c>
      <c r="U41" s="182">
        <f>SUM(U42+U43+U44)</f>
        <v>2017000</v>
      </c>
      <c r="V41" s="182">
        <f>SUM(V42+V43+V44)</f>
        <v>80000</v>
      </c>
      <c r="W41" s="39">
        <f>SUM(W42+W43+W44)</f>
        <v>2097000</v>
      </c>
      <c r="X41" s="39">
        <f>SUM(X42+X43+X44)</f>
        <v>1318412.5</v>
      </c>
      <c r="Y41" s="39">
        <f>SUM(Y42+Y43+Y44)</f>
        <v>0</v>
      </c>
      <c r="Z41" s="77">
        <f t="shared" si="1"/>
        <v>1318412.5</v>
      </c>
      <c r="AA41" s="39">
        <f>SUM(AA42+AA43+AA44)</f>
        <v>0</v>
      </c>
      <c r="AB41" s="39">
        <f>SUM(AB42+AB43+AB44)</f>
        <v>2097000</v>
      </c>
      <c r="AC41" s="286">
        <f t="shared" si="7"/>
        <v>2097000</v>
      </c>
      <c r="AD41" s="276"/>
      <c r="AE41" s="263"/>
      <c r="AF41" s="240"/>
      <c r="AG41" s="39">
        <v>2041170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64" s="3" customFormat="1" ht="14.25" customHeight="1" hidden="1">
      <c r="A42" s="25" t="s">
        <v>201</v>
      </c>
      <c r="B42" s="26">
        <v>65264</v>
      </c>
      <c r="C42" s="136" t="s">
        <v>202</v>
      </c>
      <c r="D42" s="27"/>
      <c r="E42" s="27"/>
      <c r="F42" s="27">
        <v>1881840</v>
      </c>
      <c r="G42" s="27">
        <v>1890154</v>
      </c>
      <c r="H42" s="27">
        <v>1837167</v>
      </c>
      <c r="I42" s="27">
        <v>1825030.35</v>
      </c>
      <c r="J42" s="104">
        <v>1890154</v>
      </c>
      <c r="K42" s="104">
        <v>-38054</v>
      </c>
      <c r="L42" s="27">
        <v>1910000</v>
      </c>
      <c r="M42" s="27"/>
      <c r="N42" s="27">
        <v>-5000</v>
      </c>
      <c r="O42" s="27">
        <v>1905000</v>
      </c>
      <c r="P42" s="27">
        <v>0</v>
      </c>
      <c r="Q42" s="41">
        <f t="shared" si="5"/>
        <v>1905000</v>
      </c>
      <c r="R42" s="27">
        <v>1204206.31</v>
      </c>
      <c r="S42" s="42">
        <f t="shared" si="6"/>
        <v>700793.69</v>
      </c>
      <c r="T42" s="27">
        <v>0</v>
      </c>
      <c r="U42" s="183">
        <v>2005000</v>
      </c>
      <c r="V42" s="192">
        <v>80000</v>
      </c>
      <c r="W42" s="192">
        <v>2085000</v>
      </c>
      <c r="X42" s="192">
        <v>1318412.5</v>
      </c>
      <c r="Y42" s="192"/>
      <c r="Z42" s="77">
        <f aca="true" t="shared" si="16" ref="Z42:Z76">SUM(X42+Y42)</f>
        <v>1318412.5</v>
      </c>
      <c r="AA42" s="192">
        <v>0</v>
      </c>
      <c r="AB42" s="192">
        <v>2085000</v>
      </c>
      <c r="AC42" s="286">
        <f t="shared" si="7"/>
        <v>2085000</v>
      </c>
      <c r="AD42" s="276"/>
      <c r="AE42" s="263"/>
      <c r="AF42" s="244"/>
      <c r="AG42" s="192">
        <v>2041170</v>
      </c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</row>
    <row r="43" spans="1:64" s="3" customFormat="1" ht="18.75" hidden="1">
      <c r="A43" s="25" t="s">
        <v>203</v>
      </c>
      <c r="B43" s="26">
        <v>65264</v>
      </c>
      <c r="C43" s="136" t="s">
        <v>202</v>
      </c>
      <c r="D43" s="27">
        <v>1894000</v>
      </c>
      <c r="E43" s="27" t="e">
        <f>SUM(E44)</f>
        <v>#REF!</v>
      </c>
      <c r="F43" s="27">
        <v>6000</v>
      </c>
      <c r="G43" s="27">
        <v>6000</v>
      </c>
      <c r="H43" s="27">
        <v>5750</v>
      </c>
      <c r="I43" s="27">
        <v>5027.15</v>
      </c>
      <c r="J43" s="104">
        <v>6000</v>
      </c>
      <c r="K43" s="104">
        <v>0</v>
      </c>
      <c r="L43" s="27">
        <v>6000</v>
      </c>
      <c r="M43" s="27"/>
      <c r="N43" s="27">
        <v>0</v>
      </c>
      <c r="O43" s="27">
        <v>6000</v>
      </c>
      <c r="P43" s="27">
        <v>0</v>
      </c>
      <c r="Q43" s="41">
        <f t="shared" si="5"/>
        <v>6000</v>
      </c>
      <c r="R43" s="27">
        <v>0</v>
      </c>
      <c r="S43" s="42">
        <f aca="true" t="shared" si="17" ref="S43:S65">SUM(Q43-R43)</f>
        <v>6000</v>
      </c>
      <c r="T43" s="27">
        <v>0</v>
      </c>
      <c r="U43" s="183">
        <v>6000</v>
      </c>
      <c r="V43" s="192">
        <v>0</v>
      </c>
      <c r="W43" s="192">
        <v>6000</v>
      </c>
      <c r="X43" s="192"/>
      <c r="Y43" s="192"/>
      <c r="Z43" s="77">
        <f t="shared" si="16"/>
        <v>0</v>
      </c>
      <c r="AA43" s="192">
        <v>0</v>
      </c>
      <c r="AB43" s="192">
        <v>6000</v>
      </c>
      <c r="AC43" s="286">
        <f t="shared" si="7"/>
        <v>6000</v>
      </c>
      <c r="AD43" s="276"/>
      <c r="AE43" s="263"/>
      <c r="AF43" s="243"/>
      <c r="AG43" s="192">
        <v>0</v>
      </c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</row>
    <row r="44" spans="1:64" s="3" customFormat="1" ht="24.75" customHeight="1" hidden="1">
      <c r="A44" s="25" t="s">
        <v>204</v>
      </c>
      <c r="B44" s="26">
        <v>65267</v>
      </c>
      <c r="C44" s="136" t="s">
        <v>271</v>
      </c>
      <c r="D44" s="27">
        <v>1894000</v>
      </c>
      <c r="E44" s="27" t="e">
        <f>SUM(#REF!+#REF!)</f>
        <v>#REF!</v>
      </c>
      <c r="F44" s="27">
        <v>6000</v>
      </c>
      <c r="G44" s="27">
        <v>6000</v>
      </c>
      <c r="H44" s="27">
        <v>0</v>
      </c>
      <c r="I44" s="27">
        <v>0</v>
      </c>
      <c r="J44" s="104">
        <v>6000</v>
      </c>
      <c r="K44" s="104">
        <v>0</v>
      </c>
      <c r="L44" s="27">
        <v>6000</v>
      </c>
      <c r="M44" s="27"/>
      <c r="N44" s="27">
        <v>0</v>
      </c>
      <c r="O44" s="27">
        <v>6000</v>
      </c>
      <c r="P44" s="27">
        <v>0</v>
      </c>
      <c r="Q44" s="41">
        <f t="shared" si="5"/>
        <v>6000</v>
      </c>
      <c r="R44" s="27">
        <v>2195</v>
      </c>
      <c r="S44" s="42">
        <f t="shared" si="17"/>
        <v>3805</v>
      </c>
      <c r="T44" s="27">
        <v>0</v>
      </c>
      <c r="U44" s="183">
        <v>6000</v>
      </c>
      <c r="V44" s="192">
        <v>0</v>
      </c>
      <c r="W44" s="192">
        <v>6000</v>
      </c>
      <c r="X44" s="192"/>
      <c r="Y44" s="192"/>
      <c r="Z44" s="77">
        <f t="shared" si="16"/>
        <v>0</v>
      </c>
      <c r="AA44" s="192">
        <v>0</v>
      </c>
      <c r="AB44" s="192">
        <v>6000</v>
      </c>
      <c r="AC44" s="286">
        <f t="shared" si="7"/>
        <v>6000</v>
      </c>
      <c r="AD44" s="276"/>
      <c r="AE44" s="263"/>
      <c r="AF44" s="243"/>
      <c r="AG44" s="192">
        <v>0</v>
      </c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</row>
    <row r="45" spans="1:33" s="90" customFormat="1" ht="18.75" customHeight="1" hidden="1">
      <c r="A45" s="17"/>
      <c r="B45" s="18">
        <v>66</v>
      </c>
      <c r="C45" s="143" t="s">
        <v>20</v>
      </c>
      <c r="D45" s="19"/>
      <c r="E45" s="19"/>
      <c r="F45" s="19"/>
      <c r="G45" s="19"/>
      <c r="H45" s="19">
        <f aca="true" t="shared" si="18" ref="H45:I47">SUM(H46)</f>
        <v>800</v>
      </c>
      <c r="I45" s="19">
        <f t="shared" si="18"/>
        <v>850</v>
      </c>
      <c r="J45" s="98">
        <v>0</v>
      </c>
      <c r="K45" s="98">
        <v>0</v>
      </c>
      <c r="L45" s="19">
        <v>0</v>
      </c>
      <c r="M45" s="19">
        <v>0</v>
      </c>
      <c r="N45" s="19">
        <v>0</v>
      </c>
      <c r="O45" s="19">
        <v>0</v>
      </c>
      <c r="P45" s="19"/>
      <c r="Q45" s="39">
        <f t="shared" si="5"/>
        <v>0</v>
      </c>
      <c r="R45" s="19"/>
      <c r="S45" s="56">
        <f t="shared" si="17"/>
        <v>0</v>
      </c>
      <c r="T45" s="19"/>
      <c r="U45" s="182"/>
      <c r="V45" s="191"/>
      <c r="W45" s="191"/>
      <c r="X45" s="191"/>
      <c r="Y45" s="191"/>
      <c r="Z45" s="77">
        <f t="shared" si="16"/>
        <v>0</v>
      </c>
      <c r="AA45" s="191"/>
      <c r="AB45" s="191"/>
      <c r="AC45" s="286">
        <f t="shared" si="7"/>
        <v>0</v>
      </c>
      <c r="AD45" s="276"/>
      <c r="AE45" s="263"/>
      <c r="AF45" s="245"/>
      <c r="AG45" s="191"/>
    </row>
    <row r="46" spans="1:64" s="2" customFormat="1" ht="18.75" customHeight="1" hidden="1">
      <c r="A46" s="17"/>
      <c r="B46" s="86">
        <v>661</v>
      </c>
      <c r="C46" s="143" t="s">
        <v>194</v>
      </c>
      <c r="D46" s="87"/>
      <c r="E46" s="19"/>
      <c r="F46" s="19"/>
      <c r="G46" s="19"/>
      <c r="H46" s="19">
        <f t="shared" si="18"/>
        <v>800</v>
      </c>
      <c r="I46" s="19">
        <f t="shared" si="18"/>
        <v>850</v>
      </c>
      <c r="J46" s="98">
        <v>0</v>
      </c>
      <c r="K46" s="98">
        <v>0</v>
      </c>
      <c r="L46" s="19">
        <v>0</v>
      </c>
      <c r="M46" s="19">
        <v>0</v>
      </c>
      <c r="N46" s="19">
        <v>0</v>
      </c>
      <c r="O46" s="19">
        <v>0</v>
      </c>
      <c r="P46" s="19"/>
      <c r="Q46" s="39">
        <f t="shared" si="5"/>
        <v>0</v>
      </c>
      <c r="R46" s="19"/>
      <c r="S46" s="56">
        <f t="shared" si="17"/>
        <v>0</v>
      </c>
      <c r="T46" s="19"/>
      <c r="U46" s="182"/>
      <c r="V46" s="191"/>
      <c r="W46" s="191"/>
      <c r="X46" s="191"/>
      <c r="Y46" s="191"/>
      <c r="Z46" s="77">
        <f t="shared" si="16"/>
        <v>0</v>
      </c>
      <c r="AA46" s="191"/>
      <c r="AB46" s="191"/>
      <c r="AC46" s="286">
        <f t="shared" si="7"/>
        <v>0</v>
      </c>
      <c r="AD46" s="276"/>
      <c r="AE46" s="263"/>
      <c r="AF46" s="242"/>
      <c r="AG46" s="19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7" spans="1:64" s="2" customFormat="1" ht="18.75" customHeight="1" hidden="1">
      <c r="A47" s="17"/>
      <c r="B47" s="86">
        <v>6615</v>
      </c>
      <c r="C47" s="143" t="s">
        <v>290</v>
      </c>
      <c r="D47" s="87"/>
      <c r="E47" s="19"/>
      <c r="F47" s="19"/>
      <c r="G47" s="19"/>
      <c r="H47" s="19">
        <f t="shared" si="18"/>
        <v>800</v>
      </c>
      <c r="I47" s="19">
        <f t="shared" si="18"/>
        <v>850</v>
      </c>
      <c r="J47" s="98">
        <v>0</v>
      </c>
      <c r="K47" s="98">
        <v>0</v>
      </c>
      <c r="L47" s="19">
        <v>0</v>
      </c>
      <c r="M47" s="19">
        <v>0</v>
      </c>
      <c r="N47" s="19">
        <v>0</v>
      </c>
      <c r="O47" s="19">
        <v>0</v>
      </c>
      <c r="P47" s="19"/>
      <c r="Q47" s="39">
        <f t="shared" si="5"/>
        <v>0</v>
      </c>
      <c r="R47" s="19"/>
      <c r="S47" s="56">
        <f t="shared" si="17"/>
        <v>0</v>
      </c>
      <c r="T47" s="19"/>
      <c r="U47" s="182"/>
      <c r="V47" s="191"/>
      <c r="W47" s="191"/>
      <c r="X47" s="191"/>
      <c r="Y47" s="191"/>
      <c r="Z47" s="77">
        <f t="shared" si="16"/>
        <v>0</v>
      </c>
      <c r="AA47" s="191"/>
      <c r="AB47" s="191"/>
      <c r="AC47" s="286">
        <f t="shared" si="7"/>
        <v>0</v>
      </c>
      <c r="AD47" s="276"/>
      <c r="AE47" s="263"/>
      <c r="AF47" s="242"/>
      <c r="AG47" s="19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64" s="65" customFormat="1" ht="18.75" customHeight="1" hidden="1">
      <c r="A48" s="61"/>
      <c r="B48" s="62">
        <v>66151</v>
      </c>
      <c r="C48" s="148" t="s">
        <v>194</v>
      </c>
      <c r="D48" s="63"/>
      <c r="E48" s="64"/>
      <c r="F48" s="63"/>
      <c r="G48" s="63"/>
      <c r="H48" s="63">
        <v>800</v>
      </c>
      <c r="I48" s="63">
        <v>850</v>
      </c>
      <c r="J48" s="105">
        <v>0</v>
      </c>
      <c r="K48" s="121">
        <v>0</v>
      </c>
      <c r="L48" s="63">
        <v>0</v>
      </c>
      <c r="M48" s="63"/>
      <c r="N48" s="63"/>
      <c r="O48" s="63"/>
      <c r="P48" s="63"/>
      <c r="Q48" s="39">
        <f t="shared" si="5"/>
        <v>0</v>
      </c>
      <c r="R48" s="63"/>
      <c r="S48" s="56">
        <f t="shared" si="17"/>
        <v>0</v>
      </c>
      <c r="T48" s="63"/>
      <c r="U48" s="182"/>
      <c r="V48" s="191"/>
      <c r="W48" s="191"/>
      <c r="X48" s="191"/>
      <c r="Y48" s="191"/>
      <c r="Z48" s="77">
        <f t="shared" si="16"/>
        <v>0</v>
      </c>
      <c r="AA48" s="191"/>
      <c r="AB48" s="191"/>
      <c r="AC48" s="286">
        <f t="shared" si="7"/>
        <v>0</v>
      </c>
      <c r="AD48" s="276"/>
      <c r="AE48" s="263"/>
      <c r="AF48" s="246"/>
      <c r="AG48" s="191"/>
      <c r="AH48" s="60"/>
      <c r="AI48" s="6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</row>
    <row r="49" spans="1:64" s="2" customFormat="1" ht="13.5" customHeight="1">
      <c r="A49" s="17"/>
      <c r="B49" s="86">
        <v>68</v>
      </c>
      <c r="C49" s="143" t="s">
        <v>291</v>
      </c>
      <c r="D49" s="87"/>
      <c r="E49" s="19"/>
      <c r="F49" s="19"/>
      <c r="G49" s="19"/>
      <c r="H49" s="19" t="e">
        <f>SUM(H50)</f>
        <v>#REF!</v>
      </c>
      <c r="I49" s="19" t="e">
        <f>SUM(I50)</f>
        <v>#REF!</v>
      </c>
      <c r="J49" s="98">
        <v>0</v>
      </c>
      <c r="K49" s="98">
        <v>12000</v>
      </c>
      <c r="L49" s="19">
        <v>0</v>
      </c>
      <c r="M49" s="19">
        <v>12000</v>
      </c>
      <c r="N49" s="19">
        <v>5000</v>
      </c>
      <c r="O49" s="19">
        <v>5000</v>
      </c>
      <c r="P49" s="19">
        <v>0</v>
      </c>
      <c r="Q49" s="39">
        <f t="shared" si="5"/>
        <v>5000</v>
      </c>
      <c r="R49" s="19">
        <v>1192.5</v>
      </c>
      <c r="S49" s="56">
        <f t="shared" si="17"/>
        <v>3807.5</v>
      </c>
      <c r="T49" s="19">
        <v>0</v>
      </c>
      <c r="U49" s="182">
        <v>5000</v>
      </c>
      <c r="V49" s="191">
        <v>0</v>
      </c>
      <c r="W49" s="191">
        <v>5000</v>
      </c>
      <c r="X49" s="191"/>
      <c r="Y49" s="191"/>
      <c r="Z49" s="77">
        <f t="shared" si="16"/>
        <v>0</v>
      </c>
      <c r="AA49" s="191">
        <v>0</v>
      </c>
      <c r="AB49" s="191">
        <v>5000</v>
      </c>
      <c r="AC49" s="286">
        <f t="shared" si="7"/>
        <v>5000</v>
      </c>
      <c r="AD49" s="276"/>
      <c r="AE49" s="263"/>
      <c r="AF49" s="242"/>
      <c r="AG49" s="191">
        <v>6672.84</v>
      </c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0" spans="1:64" s="67" customFormat="1" ht="14.25" customHeight="1">
      <c r="A50" s="88"/>
      <c r="B50" s="89">
        <v>683</v>
      </c>
      <c r="C50" s="149" t="s">
        <v>289</v>
      </c>
      <c r="D50" s="70"/>
      <c r="E50" s="71"/>
      <c r="F50" s="70"/>
      <c r="G50" s="70"/>
      <c r="H50" s="19" t="e">
        <f>SUM(H51)</f>
        <v>#REF!</v>
      </c>
      <c r="I50" s="19" t="e">
        <f>SUM(I51)</f>
        <v>#REF!</v>
      </c>
      <c r="J50" s="106">
        <v>0</v>
      </c>
      <c r="K50" s="106">
        <v>12000</v>
      </c>
      <c r="L50" s="70">
        <v>0</v>
      </c>
      <c r="M50" s="70">
        <v>12000</v>
      </c>
      <c r="N50" s="70">
        <v>5000</v>
      </c>
      <c r="O50" s="70">
        <v>5000</v>
      </c>
      <c r="P50" s="70">
        <v>0</v>
      </c>
      <c r="Q50" s="39">
        <f t="shared" si="5"/>
        <v>5000</v>
      </c>
      <c r="R50" s="70">
        <v>1192.5</v>
      </c>
      <c r="S50" s="56">
        <f t="shared" si="17"/>
        <v>3807.5</v>
      </c>
      <c r="T50" s="70">
        <v>0</v>
      </c>
      <c r="U50" s="182">
        <v>5000</v>
      </c>
      <c r="V50" s="191">
        <v>0</v>
      </c>
      <c r="W50" s="191">
        <v>5000</v>
      </c>
      <c r="X50" s="191"/>
      <c r="Y50" s="191"/>
      <c r="Z50" s="77">
        <f t="shared" si="16"/>
        <v>0</v>
      </c>
      <c r="AA50" s="191">
        <v>0</v>
      </c>
      <c r="AB50" s="191">
        <v>5000</v>
      </c>
      <c r="AC50" s="286">
        <f t="shared" si="7"/>
        <v>5000</v>
      </c>
      <c r="AD50" s="276"/>
      <c r="AE50" s="263"/>
      <c r="AF50" s="247"/>
      <c r="AG50" s="191">
        <v>6672.84</v>
      </c>
      <c r="AH50" s="66"/>
      <c r="AI50" s="66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</row>
    <row r="51" spans="1:64" s="72" customFormat="1" ht="14.25" customHeight="1" hidden="1">
      <c r="A51" s="68"/>
      <c r="B51" s="69">
        <v>6831</v>
      </c>
      <c r="C51" s="150" t="s">
        <v>289</v>
      </c>
      <c r="D51" s="70"/>
      <c r="E51" s="71"/>
      <c r="F51" s="70"/>
      <c r="G51" s="70"/>
      <c r="H51" s="19" t="e">
        <f>SUM(#REF!)</f>
        <v>#REF!</v>
      </c>
      <c r="I51" s="19" t="e">
        <f>SUM(#REF!)</f>
        <v>#REF!</v>
      </c>
      <c r="J51" s="106">
        <v>0</v>
      </c>
      <c r="K51" s="122">
        <v>12000</v>
      </c>
      <c r="L51" s="70">
        <v>0</v>
      </c>
      <c r="M51" s="70">
        <v>12000</v>
      </c>
      <c r="N51" s="70">
        <v>5000</v>
      </c>
      <c r="O51" s="70">
        <v>5000</v>
      </c>
      <c r="P51" s="70">
        <v>0</v>
      </c>
      <c r="Q51" s="39">
        <f t="shared" si="5"/>
        <v>5000</v>
      </c>
      <c r="R51" s="70">
        <v>1192.5</v>
      </c>
      <c r="S51" s="56">
        <f t="shared" si="17"/>
        <v>3807.5</v>
      </c>
      <c r="T51" s="70">
        <v>0</v>
      </c>
      <c r="U51" s="182">
        <v>5000</v>
      </c>
      <c r="V51" s="191">
        <v>0</v>
      </c>
      <c r="W51" s="191">
        <v>5000</v>
      </c>
      <c r="X51" s="191"/>
      <c r="Y51" s="191"/>
      <c r="Z51" s="77">
        <f t="shared" si="16"/>
        <v>0</v>
      </c>
      <c r="AA51" s="191">
        <v>0</v>
      </c>
      <c r="AB51" s="191">
        <v>5000</v>
      </c>
      <c r="AC51" s="286">
        <f t="shared" si="7"/>
        <v>5000</v>
      </c>
      <c r="AD51" s="276"/>
      <c r="AE51" s="263"/>
      <c r="AF51" s="247"/>
      <c r="AG51" s="191">
        <v>6672.84</v>
      </c>
      <c r="AH51" s="66"/>
      <c r="AI51" s="66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</row>
    <row r="52" spans="1:64" s="65" customFormat="1" ht="14.25" customHeight="1" hidden="1">
      <c r="A52" s="61" t="s">
        <v>327</v>
      </c>
      <c r="B52" s="62">
        <v>68311</v>
      </c>
      <c r="C52" s="148" t="s">
        <v>289</v>
      </c>
      <c r="D52" s="63"/>
      <c r="E52" s="64"/>
      <c r="F52" s="63"/>
      <c r="G52" s="63"/>
      <c r="H52" s="7"/>
      <c r="I52" s="7"/>
      <c r="J52" s="105"/>
      <c r="K52" s="121"/>
      <c r="L52" s="63"/>
      <c r="M52" s="63"/>
      <c r="N52" s="63"/>
      <c r="O52" s="63">
        <v>5000</v>
      </c>
      <c r="P52" s="63">
        <v>0</v>
      </c>
      <c r="Q52" s="41">
        <f t="shared" si="5"/>
        <v>5000</v>
      </c>
      <c r="R52" s="63">
        <v>1192.5</v>
      </c>
      <c r="S52" s="42">
        <f t="shared" si="17"/>
        <v>3807.5</v>
      </c>
      <c r="T52" s="63">
        <v>0</v>
      </c>
      <c r="U52" s="183">
        <v>5000</v>
      </c>
      <c r="V52" s="192">
        <v>0</v>
      </c>
      <c r="W52" s="192">
        <v>5000</v>
      </c>
      <c r="X52" s="192"/>
      <c r="Y52" s="192"/>
      <c r="Z52" s="77">
        <f t="shared" si="16"/>
        <v>0</v>
      </c>
      <c r="AA52" s="192">
        <v>0</v>
      </c>
      <c r="AB52" s="192">
        <v>5000</v>
      </c>
      <c r="AC52" s="286">
        <f t="shared" si="7"/>
        <v>5000</v>
      </c>
      <c r="AD52" s="276"/>
      <c r="AE52" s="263"/>
      <c r="AF52" s="246"/>
      <c r="AG52" s="192">
        <v>6672.84</v>
      </c>
      <c r="AH52" s="60"/>
      <c r="AI52" s="6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</row>
    <row r="53" spans="1:64" s="72" customFormat="1" ht="27" customHeight="1">
      <c r="A53" s="207" t="s">
        <v>9</v>
      </c>
      <c r="B53" s="208"/>
      <c r="C53" s="209" t="s">
        <v>356</v>
      </c>
      <c r="D53" s="210"/>
      <c r="E53" s="211"/>
      <c r="F53" s="210"/>
      <c r="G53" s="210"/>
      <c r="H53" s="210"/>
      <c r="I53" s="210"/>
      <c r="J53" s="210"/>
      <c r="K53" s="210"/>
      <c r="L53" s="210"/>
      <c r="M53" s="210"/>
      <c r="N53" s="210"/>
      <c r="O53" s="210">
        <v>0</v>
      </c>
      <c r="P53" s="210">
        <v>105300</v>
      </c>
      <c r="Q53" s="38">
        <v>105292</v>
      </c>
      <c r="R53" s="210">
        <v>105292.5</v>
      </c>
      <c r="S53" s="16">
        <f t="shared" si="17"/>
        <v>-0.5</v>
      </c>
      <c r="T53" s="210">
        <v>0</v>
      </c>
      <c r="U53" s="38">
        <v>0</v>
      </c>
      <c r="V53" s="38">
        <v>108177</v>
      </c>
      <c r="W53" s="38">
        <v>108177</v>
      </c>
      <c r="X53" s="38">
        <v>108177.66</v>
      </c>
      <c r="Y53" s="38">
        <v>0</v>
      </c>
      <c r="Z53" s="38">
        <f t="shared" si="16"/>
        <v>108177.66</v>
      </c>
      <c r="AA53" s="38">
        <v>0</v>
      </c>
      <c r="AB53" s="38">
        <v>108177</v>
      </c>
      <c r="AC53" s="286">
        <f t="shared" si="7"/>
        <v>108177</v>
      </c>
      <c r="AD53" s="276"/>
      <c r="AE53" s="263"/>
      <c r="AF53" s="247"/>
      <c r="AG53" s="38">
        <v>108177.66</v>
      </c>
      <c r="AH53" s="66"/>
      <c r="AI53" s="66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</row>
    <row r="54" spans="1:64" s="72" customFormat="1" ht="15.75" customHeight="1">
      <c r="A54" s="68"/>
      <c r="B54" s="23">
        <v>9</v>
      </c>
      <c r="C54" s="146" t="s">
        <v>181</v>
      </c>
      <c r="D54" s="70"/>
      <c r="E54" s="71"/>
      <c r="F54" s="70"/>
      <c r="G54" s="70"/>
      <c r="H54" s="70"/>
      <c r="I54" s="70"/>
      <c r="J54" s="70"/>
      <c r="K54" s="212"/>
      <c r="L54" s="70"/>
      <c r="M54" s="70"/>
      <c r="N54" s="70"/>
      <c r="O54" s="70">
        <v>0</v>
      </c>
      <c r="P54" s="70">
        <v>105300</v>
      </c>
      <c r="Q54" s="39">
        <v>105292</v>
      </c>
      <c r="R54" s="212">
        <v>105292.5</v>
      </c>
      <c r="S54" s="56">
        <f t="shared" si="17"/>
        <v>-0.5</v>
      </c>
      <c r="T54" s="70">
        <v>0</v>
      </c>
      <c r="U54" s="39">
        <v>0</v>
      </c>
      <c r="V54" s="215">
        <v>108177</v>
      </c>
      <c r="W54" s="215">
        <v>108177</v>
      </c>
      <c r="X54" s="215">
        <v>108177.66</v>
      </c>
      <c r="Y54" s="215">
        <v>0</v>
      </c>
      <c r="Z54" s="77">
        <f t="shared" si="16"/>
        <v>108177.66</v>
      </c>
      <c r="AA54" s="215">
        <v>0</v>
      </c>
      <c r="AB54" s="215">
        <v>108177</v>
      </c>
      <c r="AC54" s="286">
        <f t="shared" si="7"/>
        <v>108177</v>
      </c>
      <c r="AD54" s="276"/>
      <c r="AE54" s="263"/>
      <c r="AF54" s="247"/>
      <c r="AG54" s="215">
        <v>108177.66</v>
      </c>
      <c r="AH54" s="66"/>
      <c r="AI54" s="66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</row>
    <row r="55" spans="1:64" s="72" customFormat="1" ht="17.25" customHeight="1">
      <c r="A55" s="68"/>
      <c r="B55" s="23">
        <v>92</v>
      </c>
      <c r="C55" s="146" t="s">
        <v>180</v>
      </c>
      <c r="D55" s="70"/>
      <c r="E55" s="71"/>
      <c r="F55" s="70"/>
      <c r="G55" s="70"/>
      <c r="H55" s="70"/>
      <c r="I55" s="70"/>
      <c r="J55" s="70"/>
      <c r="K55" s="212"/>
      <c r="L55" s="70"/>
      <c r="M55" s="70"/>
      <c r="N55" s="70"/>
      <c r="O55" s="70">
        <v>0</v>
      </c>
      <c r="P55" s="70">
        <v>105300</v>
      </c>
      <c r="Q55" s="39">
        <v>105292</v>
      </c>
      <c r="R55" s="212">
        <v>105292.5</v>
      </c>
      <c r="S55" s="56">
        <f t="shared" si="17"/>
        <v>-0.5</v>
      </c>
      <c r="T55" s="70">
        <v>0</v>
      </c>
      <c r="U55" s="39">
        <v>0</v>
      </c>
      <c r="V55" s="215">
        <v>108177</v>
      </c>
      <c r="W55" s="215">
        <v>108177</v>
      </c>
      <c r="X55" s="215">
        <v>108177.66</v>
      </c>
      <c r="Y55" s="215">
        <v>0</v>
      </c>
      <c r="Z55" s="77">
        <f t="shared" si="16"/>
        <v>108177.66</v>
      </c>
      <c r="AA55" s="215">
        <v>0</v>
      </c>
      <c r="AB55" s="215">
        <v>108177</v>
      </c>
      <c r="AC55" s="286">
        <f t="shared" si="7"/>
        <v>108177</v>
      </c>
      <c r="AD55" s="276"/>
      <c r="AE55" s="263"/>
      <c r="AF55" s="247"/>
      <c r="AG55" s="215">
        <v>108177.66</v>
      </c>
      <c r="AH55" s="66"/>
      <c r="AI55" s="66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</row>
    <row r="56" spans="1:64" s="72" customFormat="1" ht="17.25" customHeight="1">
      <c r="A56" s="68"/>
      <c r="B56" s="23">
        <v>922</v>
      </c>
      <c r="C56" s="146" t="s">
        <v>179</v>
      </c>
      <c r="D56" s="70"/>
      <c r="E56" s="71"/>
      <c r="F56" s="70"/>
      <c r="G56" s="70"/>
      <c r="H56" s="70"/>
      <c r="I56" s="70"/>
      <c r="J56" s="70"/>
      <c r="K56" s="212"/>
      <c r="L56" s="70"/>
      <c r="M56" s="70"/>
      <c r="N56" s="70"/>
      <c r="O56" s="70">
        <v>0</v>
      </c>
      <c r="P56" s="70">
        <v>105300</v>
      </c>
      <c r="Q56" s="39">
        <v>105292</v>
      </c>
      <c r="R56" s="212">
        <v>105292.5</v>
      </c>
      <c r="S56" s="56">
        <f t="shared" si="17"/>
        <v>-0.5</v>
      </c>
      <c r="T56" s="70">
        <v>0</v>
      </c>
      <c r="U56" s="39">
        <v>0</v>
      </c>
      <c r="V56" s="215">
        <v>108177</v>
      </c>
      <c r="W56" s="215">
        <v>108177</v>
      </c>
      <c r="X56" s="215">
        <v>108177.66</v>
      </c>
      <c r="Y56" s="215">
        <v>0</v>
      </c>
      <c r="Z56" s="77">
        <f t="shared" si="16"/>
        <v>108177.66</v>
      </c>
      <c r="AA56" s="215">
        <v>0</v>
      </c>
      <c r="AB56" s="215">
        <v>108177</v>
      </c>
      <c r="AC56" s="286">
        <f t="shared" si="7"/>
        <v>108177</v>
      </c>
      <c r="AD56" s="276"/>
      <c r="AE56" s="263"/>
      <c r="AF56" s="247"/>
      <c r="AG56" s="215">
        <v>108177.66</v>
      </c>
      <c r="AH56" s="66"/>
      <c r="AI56" s="66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</row>
    <row r="57" spans="1:64" s="72" customFormat="1" ht="21" customHeight="1" hidden="1">
      <c r="A57" s="68"/>
      <c r="B57" s="23">
        <v>9221</v>
      </c>
      <c r="C57" s="146" t="s">
        <v>178</v>
      </c>
      <c r="D57" s="70"/>
      <c r="E57" s="71"/>
      <c r="F57" s="70"/>
      <c r="G57" s="70"/>
      <c r="H57" s="70"/>
      <c r="I57" s="70"/>
      <c r="J57" s="70"/>
      <c r="K57" s="212"/>
      <c r="L57" s="70"/>
      <c r="M57" s="70"/>
      <c r="N57" s="70"/>
      <c r="O57" s="70">
        <v>0</v>
      </c>
      <c r="P57" s="70">
        <v>105300</v>
      </c>
      <c r="Q57" s="39">
        <v>105292</v>
      </c>
      <c r="R57" s="212">
        <v>105292.5</v>
      </c>
      <c r="S57" s="56">
        <f t="shared" si="17"/>
        <v>-0.5</v>
      </c>
      <c r="T57" s="70">
        <v>0</v>
      </c>
      <c r="U57" s="39">
        <v>0</v>
      </c>
      <c r="V57" s="215">
        <v>108177</v>
      </c>
      <c r="W57" s="215">
        <v>108177</v>
      </c>
      <c r="X57" s="215">
        <v>108177.66</v>
      </c>
      <c r="Y57" s="215">
        <v>0</v>
      </c>
      <c r="Z57" s="77">
        <f t="shared" si="16"/>
        <v>108177.66</v>
      </c>
      <c r="AA57" s="215">
        <v>0</v>
      </c>
      <c r="AB57" s="215">
        <v>108177</v>
      </c>
      <c r="AC57" s="286">
        <f t="shared" si="7"/>
        <v>108177</v>
      </c>
      <c r="AD57" s="276"/>
      <c r="AE57" s="263"/>
      <c r="AF57" s="247"/>
      <c r="AG57" s="215">
        <v>108177.66</v>
      </c>
      <c r="AH57" s="66"/>
      <c r="AI57" s="66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</row>
    <row r="58" spans="1:64" s="65" customFormat="1" ht="19.5" customHeight="1" hidden="1">
      <c r="A58" s="61" t="s">
        <v>357</v>
      </c>
      <c r="B58" s="26">
        <v>92211</v>
      </c>
      <c r="C58" s="147" t="s">
        <v>177</v>
      </c>
      <c r="D58" s="63"/>
      <c r="E58" s="64"/>
      <c r="F58" s="63"/>
      <c r="G58" s="63"/>
      <c r="H58" s="63"/>
      <c r="I58" s="63"/>
      <c r="J58" s="63"/>
      <c r="K58" s="213"/>
      <c r="L58" s="63"/>
      <c r="M58" s="63"/>
      <c r="N58" s="63"/>
      <c r="O58" s="63">
        <v>0</v>
      </c>
      <c r="P58" s="63">
        <v>105300</v>
      </c>
      <c r="Q58" s="41">
        <v>105292</v>
      </c>
      <c r="R58" s="213">
        <v>105292.5</v>
      </c>
      <c r="S58" s="42">
        <f t="shared" si="17"/>
        <v>-0.5</v>
      </c>
      <c r="T58" s="63">
        <v>0</v>
      </c>
      <c r="U58" s="41">
        <v>0</v>
      </c>
      <c r="V58" s="214">
        <v>108177</v>
      </c>
      <c r="W58" s="214">
        <v>108177</v>
      </c>
      <c r="X58" s="214">
        <v>108177.66</v>
      </c>
      <c r="Y58" s="214">
        <v>0</v>
      </c>
      <c r="Z58" s="77">
        <f t="shared" si="16"/>
        <v>108177.66</v>
      </c>
      <c r="AA58" s="214">
        <v>0</v>
      </c>
      <c r="AB58" s="214">
        <v>108177</v>
      </c>
      <c r="AC58" s="286">
        <f t="shared" si="7"/>
        <v>108177</v>
      </c>
      <c r="AD58" s="276"/>
      <c r="AE58" s="263"/>
      <c r="AF58" s="246"/>
      <c r="AG58" s="214">
        <v>108177.66</v>
      </c>
      <c r="AH58" s="60"/>
      <c r="AI58" s="6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</row>
    <row r="59" spans="1:64" s="53" customFormat="1" ht="23.25" customHeight="1">
      <c r="A59" s="14" t="s">
        <v>9</v>
      </c>
      <c r="B59" s="50"/>
      <c r="C59" s="134" t="s">
        <v>325</v>
      </c>
      <c r="D59" s="51"/>
      <c r="E59" s="51"/>
      <c r="F59" s="38"/>
      <c r="G59" s="38"/>
      <c r="H59" s="38"/>
      <c r="I59" s="38"/>
      <c r="J59" s="101">
        <v>0</v>
      </c>
      <c r="K59" s="101">
        <v>8297.13</v>
      </c>
      <c r="L59" s="38">
        <v>0</v>
      </c>
      <c r="M59" s="38">
        <v>8297.13</v>
      </c>
      <c r="N59" s="38">
        <v>17700</v>
      </c>
      <c r="O59" s="38">
        <v>0</v>
      </c>
      <c r="P59" s="38">
        <v>8300</v>
      </c>
      <c r="Q59" s="38">
        <v>8297</v>
      </c>
      <c r="R59" s="38">
        <v>8297.13</v>
      </c>
      <c r="S59" s="16">
        <f t="shared" si="17"/>
        <v>-0.12999999999919964</v>
      </c>
      <c r="T59" s="38">
        <v>0</v>
      </c>
      <c r="U59" s="38">
        <v>0</v>
      </c>
      <c r="V59" s="38">
        <v>27</v>
      </c>
      <c r="W59" s="38">
        <v>27</v>
      </c>
      <c r="X59" s="38">
        <v>27.5</v>
      </c>
      <c r="Y59" s="38">
        <v>0</v>
      </c>
      <c r="Z59" s="38">
        <f t="shared" si="16"/>
        <v>27.5</v>
      </c>
      <c r="AA59" s="38">
        <v>0</v>
      </c>
      <c r="AB59" s="38">
        <v>27</v>
      </c>
      <c r="AC59" s="286">
        <f t="shared" si="7"/>
        <v>27</v>
      </c>
      <c r="AD59" s="276"/>
      <c r="AE59" s="263"/>
      <c r="AF59" s="242"/>
      <c r="AG59" s="38">
        <v>27.5</v>
      </c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</row>
    <row r="60" spans="1:64" s="72" customFormat="1" ht="15.75" customHeight="1">
      <c r="A60" s="68"/>
      <c r="B60" s="69">
        <v>9</v>
      </c>
      <c r="C60" s="150" t="s">
        <v>181</v>
      </c>
      <c r="D60" s="70"/>
      <c r="E60" s="71"/>
      <c r="F60" s="70"/>
      <c r="G60" s="70"/>
      <c r="H60" s="70">
        <f aca="true" t="shared" si="19" ref="H60:I63">SUM(H61)</f>
        <v>26000</v>
      </c>
      <c r="I60" s="70">
        <f t="shared" si="19"/>
        <v>0</v>
      </c>
      <c r="J60" s="106">
        <v>0</v>
      </c>
      <c r="K60" s="100">
        <v>8297.13</v>
      </c>
      <c r="L60" s="39">
        <v>0</v>
      </c>
      <c r="M60" s="39">
        <v>8297.13</v>
      </c>
      <c r="N60" s="39">
        <v>17700</v>
      </c>
      <c r="O60" s="39">
        <v>0</v>
      </c>
      <c r="P60" s="39">
        <v>8300</v>
      </c>
      <c r="Q60" s="39">
        <v>8297</v>
      </c>
      <c r="R60" s="77">
        <v>8297.13</v>
      </c>
      <c r="S60" s="56">
        <f t="shared" si="17"/>
        <v>-0.12999999999919964</v>
      </c>
      <c r="T60" s="39">
        <v>0</v>
      </c>
      <c r="U60" s="39">
        <v>0</v>
      </c>
      <c r="V60" s="215">
        <v>27</v>
      </c>
      <c r="W60" s="215">
        <v>27</v>
      </c>
      <c r="X60" s="215">
        <v>27.5</v>
      </c>
      <c r="Y60" s="215">
        <v>0</v>
      </c>
      <c r="Z60" s="77">
        <f t="shared" si="16"/>
        <v>27.5</v>
      </c>
      <c r="AA60" s="215">
        <v>0</v>
      </c>
      <c r="AB60" s="215">
        <v>27</v>
      </c>
      <c r="AC60" s="286">
        <f t="shared" si="7"/>
        <v>27</v>
      </c>
      <c r="AD60" s="276"/>
      <c r="AE60" s="263"/>
      <c r="AF60" s="247"/>
      <c r="AG60" s="215">
        <v>27.5</v>
      </c>
      <c r="AH60" s="66"/>
      <c r="AI60" s="66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301"/>
      <c r="BE60" s="301"/>
      <c r="BF60" s="301"/>
      <c r="BG60" s="301"/>
      <c r="BH60" s="301"/>
      <c r="BI60" s="301"/>
      <c r="BJ60" s="301"/>
      <c r="BK60" s="301"/>
      <c r="BL60" s="301"/>
    </row>
    <row r="61" spans="1:64" s="72" customFormat="1" ht="13.5" customHeight="1">
      <c r="A61" s="68"/>
      <c r="B61" s="69">
        <v>92</v>
      </c>
      <c r="C61" s="150" t="s">
        <v>180</v>
      </c>
      <c r="D61" s="70"/>
      <c r="E61" s="71"/>
      <c r="F61" s="70"/>
      <c r="G61" s="70"/>
      <c r="H61" s="70">
        <f t="shared" si="19"/>
        <v>26000</v>
      </c>
      <c r="I61" s="70">
        <f t="shared" si="19"/>
        <v>0</v>
      </c>
      <c r="J61" s="106">
        <v>0</v>
      </c>
      <c r="K61" s="100">
        <v>8297.13</v>
      </c>
      <c r="L61" s="39">
        <v>0</v>
      </c>
      <c r="M61" s="39">
        <v>8297.13</v>
      </c>
      <c r="N61" s="39">
        <v>17700</v>
      </c>
      <c r="O61" s="39">
        <v>0</v>
      </c>
      <c r="P61" s="39">
        <v>8300</v>
      </c>
      <c r="Q61" s="39">
        <v>8297</v>
      </c>
      <c r="R61" s="77">
        <v>8297.13</v>
      </c>
      <c r="S61" s="56">
        <f t="shared" si="17"/>
        <v>-0.12999999999919964</v>
      </c>
      <c r="T61" s="39">
        <v>0</v>
      </c>
      <c r="U61" s="39">
        <v>0</v>
      </c>
      <c r="V61" s="215">
        <v>27</v>
      </c>
      <c r="W61" s="215">
        <v>27</v>
      </c>
      <c r="X61" s="215">
        <v>27.5</v>
      </c>
      <c r="Y61" s="215">
        <v>0</v>
      </c>
      <c r="Z61" s="77">
        <f t="shared" si="16"/>
        <v>27.5</v>
      </c>
      <c r="AA61" s="215">
        <v>0</v>
      </c>
      <c r="AB61" s="215">
        <v>27</v>
      </c>
      <c r="AC61" s="286">
        <f t="shared" si="7"/>
        <v>27</v>
      </c>
      <c r="AD61" s="276"/>
      <c r="AE61" s="263"/>
      <c r="AF61" s="247"/>
      <c r="AG61" s="215">
        <v>27.5</v>
      </c>
      <c r="AH61" s="66"/>
      <c r="AI61" s="66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1"/>
      <c r="BG61" s="301"/>
      <c r="BH61" s="301"/>
      <c r="BI61" s="301"/>
      <c r="BJ61" s="301"/>
      <c r="BK61" s="301"/>
      <c r="BL61" s="301"/>
    </row>
    <row r="62" spans="1:64" s="72" customFormat="1" ht="14.25" customHeight="1">
      <c r="A62" s="68"/>
      <c r="B62" s="69">
        <v>922</v>
      </c>
      <c r="C62" s="150" t="s">
        <v>179</v>
      </c>
      <c r="D62" s="70"/>
      <c r="E62" s="71"/>
      <c r="F62" s="70"/>
      <c r="G62" s="70"/>
      <c r="H62" s="70">
        <f t="shared" si="19"/>
        <v>26000</v>
      </c>
      <c r="I62" s="70">
        <f t="shared" si="19"/>
        <v>0</v>
      </c>
      <c r="J62" s="106">
        <v>0</v>
      </c>
      <c r="K62" s="100">
        <v>8297.13</v>
      </c>
      <c r="L62" s="39">
        <v>0</v>
      </c>
      <c r="M62" s="39">
        <v>8297.13</v>
      </c>
      <c r="N62" s="39">
        <v>17700</v>
      </c>
      <c r="O62" s="39">
        <v>0</v>
      </c>
      <c r="P62" s="39">
        <v>8300</v>
      </c>
      <c r="Q62" s="39">
        <v>8297</v>
      </c>
      <c r="R62" s="77">
        <v>8297.13</v>
      </c>
      <c r="S62" s="56">
        <f t="shared" si="17"/>
        <v>-0.12999999999919964</v>
      </c>
      <c r="T62" s="39">
        <v>0</v>
      </c>
      <c r="U62" s="39">
        <v>0</v>
      </c>
      <c r="V62" s="215">
        <v>27</v>
      </c>
      <c r="W62" s="215">
        <v>27</v>
      </c>
      <c r="X62" s="215">
        <v>27.5</v>
      </c>
      <c r="Y62" s="215">
        <v>0</v>
      </c>
      <c r="Z62" s="77">
        <f t="shared" si="16"/>
        <v>27.5</v>
      </c>
      <c r="AA62" s="215">
        <v>0</v>
      </c>
      <c r="AB62" s="215">
        <v>27</v>
      </c>
      <c r="AC62" s="286">
        <f t="shared" si="7"/>
        <v>27</v>
      </c>
      <c r="AD62" s="276"/>
      <c r="AE62" s="263"/>
      <c r="AF62" s="247"/>
      <c r="AG62" s="215">
        <v>27.5</v>
      </c>
      <c r="AH62" s="66"/>
      <c r="AI62" s="66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</row>
    <row r="63" spans="1:64" s="72" customFormat="1" ht="0.75" customHeight="1" hidden="1">
      <c r="A63" s="68"/>
      <c r="B63" s="69">
        <v>9221</v>
      </c>
      <c r="C63" s="150" t="s">
        <v>178</v>
      </c>
      <c r="D63" s="70"/>
      <c r="E63" s="71"/>
      <c r="F63" s="70"/>
      <c r="G63" s="70"/>
      <c r="H63" s="70">
        <f t="shared" si="19"/>
        <v>26000</v>
      </c>
      <c r="I63" s="70">
        <f t="shared" si="19"/>
        <v>0</v>
      </c>
      <c r="J63" s="106">
        <v>0</v>
      </c>
      <c r="K63" s="100">
        <v>8297.13</v>
      </c>
      <c r="L63" s="39">
        <v>0</v>
      </c>
      <c r="M63" s="39">
        <v>8297.13</v>
      </c>
      <c r="N63" s="39">
        <v>17700</v>
      </c>
      <c r="O63" s="39">
        <v>0</v>
      </c>
      <c r="P63" s="39">
        <v>8300</v>
      </c>
      <c r="Q63" s="39">
        <v>8297</v>
      </c>
      <c r="R63" s="77">
        <v>8297.13</v>
      </c>
      <c r="S63" s="56">
        <f t="shared" si="17"/>
        <v>-0.12999999999919964</v>
      </c>
      <c r="T63" s="39">
        <v>0</v>
      </c>
      <c r="U63" s="39">
        <v>0</v>
      </c>
      <c r="V63" s="215">
        <v>27</v>
      </c>
      <c r="W63" s="215">
        <v>27</v>
      </c>
      <c r="X63" s="215">
        <v>27.5</v>
      </c>
      <c r="Y63" s="215">
        <v>0</v>
      </c>
      <c r="Z63" s="77">
        <f t="shared" si="16"/>
        <v>27.5</v>
      </c>
      <c r="AA63" s="215">
        <v>0</v>
      </c>
      <c r="AB63" s="215">
        <v>27</v>
      </c>
      <c r="AC63" s="286">
        <f t="shared" si="7"/>
        <v>27</v>
      </c>
      <c r="AD63" s="276"/>
      <c r="AE63" s="263"/>
      <c r="AF63" s="247"/>
      <c r="AG63" s="215">
        <v>27.5</v>
      </c>
      <c r="AH63" s="66"/>
      <c r="AI63" s="66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301"/>
    </row>
    <row r="64" spans="1:64" s="65" customFormat="1" ht="14.25" customHeight="1" hidden="1">
      <c r="A64" s="61" t="s">
        <v>359</v>
      </c>
      <c r="B64" s="62">
        <v>92212</v>
      </c>
      <c r="C64" s="148" t="s">
        <v>360</v>
      </c>
      <c r="D64" s="63"/>
      <c r="E64" s="64"/>
      <c r="F64" s="63"/>
      <c r="G64" s="63"/>
      <c r="H64" s="63">
        <v>26000</v>
      </c>
      <c r="I64" s="63">
        <v>0</v>
      </c>
      <c r="J64" s="105">
        <v>0</v>
      </c>
      <c r="K64" s="99">
        <v>8297.13</v>
      </c>
      <c r="L64" s="41">
        <v>0</v>
      </c>
      <c r="M64" s="63"/>
      <c r="N64" s="63">
        <v>17700</v>
      </c>
      <c r="O64" s="41">
        <v>0</v>
      </c>
      <c r="P64" s="41">
        <v>8300</v>
      </c>
      <c r="Q64" s="41">
        <v>8297</v>
      </c>
      <c r="R64" s="41">
        <v>8297.13</v>
      </c>
      <c r="S64" s="42">
        <f t="shared" si="17"/>
        <v>-0.12999999999919964</v>
      </c>
      <c r="T64" s="41">
        <v>0</v>
      </c>
      <c r="U64" s="41">
        <v>0</v>
      </c>
      <c r="V64" s="214">
        <v>2700</v>
      </c>
      <c r="W64" s="214">
        <v>27</v>
      </c>
      <c r="X64" s="214">
        <v>27.5</v>
      </c>
      <c r="Y64" s="214">
        <v>0</v>
      </c>
      <c r="Z64" s="77">
        <f t="shared" si="16"/>
        <v>27.5</v>
      </c>
      <c r="AA64" s="214">
        <v>0</v>
      </c>
      <c r="AB64" s="214">
        <v>27</v>
      </c>
      <c r="AC64" s="286">
        <f t="shared" si="7"/>
        <v>27</v>
      </c>
      <c r="AD64" s="276"/>
      <c r="AE64" s="263"/>
      <c r="AF64" s="246"/>
      <c r="AG64" s="214">
        <v>27.5</v>
      </c>
      <c r="AH64" s="60"/>
      <c r="AI64" s="6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  <c r="BL64" s="300"/>
    </row>
    <row r="65" spans="1:33" ht="18.75">
      <c r="A65" s="14" t="s">
        <v>9</v>
      </c>
      <c r="B65" s="15" t="s">
        <v>5</v>
      </c>
      <c r="C65" s="133" t="s">
        <v>16</v>
      </c>
      <c r="D65" s="16">
        <v>135800</v>
      </c>
      <c r="E65" s="16">
        <f>SUM(E73:E75)</f>
        <v>-2040</v>
      </c>
      <c r="F65" s="16">
        <f>SUM(F73:F75)</f>
        <v>133760</v>
      </c>
      <c r="G65" s="16" t="e">
        <f>SUM(#REF!)</f>
        <v>#REF!</v>
      </c>
      <c r="H65" s="16" t="e">
        <f>SUM(#REF!)</f>
        <v>#REF!</v>
      </c>
      <c r="I65" s="16" t="e">
        <f>SUM(#REF!)</f>
        <v>#REF!</v>
      </c>
      <c r="J65" s="97" t="e">
        <f>SUM(#REF!)</f>
        <v>#REF!</v>
      </c>
      <c r="K65" s="97" t="e">
        <f>SUM(#REF!)</f>
        <v>#REF!</v>
      </c>
      <c r="L65" s="16" t="e">
        <f>SUM(#REF!)</f>
        <v>#REF!</v>
      </c>
      <c r="M65" s="16" t="e">
        <f>SUM(#REF!)</f>
        <v>#REF!</v>
      </c>
      <c r="N65" s="16" t="e">
        <f>SUM(#REF!)</f>
        <v>#REF!</v>
      </c>
      <c r="O65" s="16" t="e">
        <f>SUM(#REF!)</f>
        <v>#REF!</v>
      </c>
      <c r="P65" s="16" t="e">
        <f>SUM(#REF!)</f>
        <v>#REF!</v>
      </c>
      <c r="Q65" s="38" t="e">
        <f>SUM(O65+P65)</f>
        <v>#REF!</v>
      </c>
      <c r="R65" s="16">
        <v>71520</v>
      </c>
      <c r="S65" s="16" t="e">
        <f t="shared" si="17"/>
        <v>#REF!</v>
      </c>
      <c r="T65" s="16" t="e">
        <f>SUM(#REF!)</f>
        <v>#REF!</v>
      </c>
      <c r="U65" s="181">
        <f>SUM(U71)</f>
        <v>89900</v>
      </c>
      <c r="V65" s="181">
        <f>SUM(V71)</f>
        <v>13000</v>
      </c>
      <c r="W65" s="38">
        <f aca="true" t="shared" si="20" ref="W65:AG66">SUM(W66)</f>
        <v>102900</v>
      </c>
      <c r="X65" s="38">
        <f t="shared" si="20"/>
        <v>72240</v>
      </c>
      <c r="Y65" s="38">
        <f t="shared" si="20"/>
        <v>27740</v>
      </c>
      <c r="Z65" s="38">
        <f t="shared" si="20"/>
        <v>99980</v>
      </c>
      <c r="AA65" s="38">
        <f t="shared" si="20"/>
        <v>10080</v>
      </c>
      <c r="AB65" s="38">
        <f t="shared" si="20"/>
        <v>112980</v>
      </c>
      <c r="AC65" s="38">
        <f t="shared" si="20"/>
        <v>112980</v>
      </c>
      <c r="AD65" s="38">
        <f t="shared" si="20"/>
        <v>0</v>
      </c>
      <c r="AE65" s="38">
        <f t="shared" si="20"/>
        <v>0</v>
      </c>
      <c r="AF65" s="38">
        <f t="shared" si="20"/>
        <v>0</v>
      </c>
      <c r="AG65" s="38">
        <f t="shared" si="20"/>
        <v>331070.72</v>
      </c>
    </row>
    <row r="66" spans="1:33" s="54" customFormat="1" ht="18.75">
      <c r="A66" s="17"/>
      <c r="B66" s="18">
        <v>6</v>
      </c>
      <c r="C66" s="143" t="s">
        <v>11</v>
      </c>
      <c r="D66" s="19"/>
      <c r="E66" s="19"/>
      <c r="F66" s="19"/>
      <c r="G66" s="19"/>
      <c r="H66" s="19"/>
      <c r="I66" s="19"/>
      <c r="J66" s="98"/>
      <c r="K66" s="98"/>
      <c r="L66" s="19"/>
      <c r="M66" s="19"/>
      <c r="N66" s="19"/>
      <c r="O66" s="19"/>
      <c r="P66" s="19"/>
      <c r="Q66" s="39"/>
      <c r="R66" s="19"/>
      <c r="S66" s="19"/>
      <c r="T66" s="19"/>
      <c r="U66" s="182">
        <f>SUM(U67)</f>
        <v>89900</v>
      </c>
      <c r="V66" s="182">
        <f>SUM(V67)</f>
        <v>13000</v>
      </c>
      <c r="W66" s="39">
        <f t="shared" si="20"/>
        <v>102900</v>
      </c>
      <c r="X66" s="39">
        <f t="shared" si="20"/>
        <v>72240</v>
      </c>
      <c r="Y66" s="39">
        <f t="shared" si="20"/>
        <v>27740</v>
      </c>
      <c r="Z66" s="39">
        <f t="shared" si="20"/>
        <v>99980</v>
      </c>
      <c r="AA66" s="39">
        <f t="shared" si="20"/>
        <v>10080</v>
      </c>
      <c r="AB66" s="39">
        <f t="shared" si="20"/>
        <v>112980</v>
      </c>
      <c r="AC66" s="39">
        <f t="shared" si="20"/>
        <v>112980</v>
      </c>
      <c r="AD66" s="39">
        <f t="shared" si="20"/>
        <v>0</v>
      </c>
      <c r="AE66" s="39">
        <f t="shared" si="20"/>
        <v>0</v>
      </c>
      <c r="AF66" s="39">
        <f t="shared" si="20"/>
        <v>0</v>
      </c>
      <c r="AG66" s="39">
        <f t="shared" si="20"/>
        <v>331070.72</v>
      </c>
    </row>
    <row r="67" spans="1:33" s="54" customFormat="1" ht="28.5" customHeight="1">
      <c r="A67" s="17"/>
      <c r="B67" s="18">
        <v>63</v>
      </c>
      <c r="C67" s="143" t="s">
        <v>345</v>
      </c>
      <c r="D67" s="19"/>
      <c r="E67" s="19"/>
      <c r="F67" s="19"/>
      <c r="G67" s="19"/>
      <c r="H67" s="19"/>
      <c r="I67" s="19"/>
      <c r="J67" s="98"/>
      <c r="K67" s="98"/>
      <c r="L67" s="19"/>
      <c r="M67" s="19"/>
      <c r="N67" s="19"/>
      <c r="O67" s="19"/>
      <c r="P67" s="19"/>
      <c r="Q67" s="39"/>
      <c r="R67" s="19"/>
      <c r="S67" s="19"/>
      <c r="T67" s="19"/>
      <c r="U67" s="182">
        <f>SUM(U71)</f>
        <v>89900</v>
      </c>
      <c r="V67" s="182">
        <f>SUM(V71)</f>
        <v>13000</v>
      </c>
      <c r="W67" s="39">
        <f aca="true" t="shared" si="21" ref="W67:AG67">SUM(W71+W68)</f>
        <v>102900</v>
      </c>
      <c r="X67" s="39">
        <f t="shared" si="21"/>
        <v>72240</v>
      </c>
      <c r="Y67" s="39">
        <f t="shared" si="21"/>
        <v>27740</v>
      </c>
      <c r="Z67" s="39">
        <f t="shared" si="21"/>
        <v>99980</v>
      </c>
      <c r="AA67" s="39">
        <f t="shared" si="21"/>
        <v>10080</v>
      </c>
      <c r="AB67" s="39">
        <f t="shared" si="21"/>
        <v>112980</v>
      </c>
      <c r="AC67" s="39">
        <f t="shared" si="21"/>
        <v>112980</v>
      </c>
      <c r="AD67" s="39">
        <f t="shared" si="21"/>
        <v>0</v>
      </c>
      <c r="AE67" s="39">
        <f t="shared" si="21"/>
        <v>0</v>
      </c>
      <c r="AF67" s="39">
        <f t="shared" si="21"/>
        <v>0</v>
      </c>
      <c r="AG67" s="39">
        <f t="shared" si="21"/>
        <v>331070.72</v>
      </c>
    </row>
    <row r="68" spans="1:33" s="52" customFormat="1" ht="12">
      <c r="A68" s="17"/>
      <c r="B68" s="86">
        <v>634</v>
      </c>
      <c r="C68" s="143" t="s">
        <v>378</v>
      </c>
      <c r="D68" s="87"/>
      <c r="E68" s="87"/>
      <c r="F68" s="87"/>
      <c r="G68" s="19">
        <v>32040</v>
      </c>
      <c r="H68" s="19">
        <v>0</v>
      </c>
      <c r="I68" s="19">
        <f>SUM(I69)</f>
        <v>0</v>
      </c>
      <c r="J68" s="98">
        <v>32040</v>
      </c>
      <c r="K68" s="98">
        <f>SUM(K69)</f>
        <v>4650</v>
      </c>
      <c r="L68" s="19">
        <f>SUM(L69)</f>
        <v>36690</v>
      </c>
      <c r="M68" s="19">
        <f aca="true" t="shared" si="22" ref="M68:O69">SUM(M69)</f>
        <v>0</v>
      </c>
      <c r="N68" s="19">
        <f t="shared" si="22"/>
        <v>0</v>
      </c>
      <c r="O68" s="19">
        <f t="shared" si="22"/>
        <v>36674.8</v>
      </c>
      <c r="P68" s="279"/>
      <c r="Q68" s="279"/>
      <c r="R68" s="279"/>
      <c r="S68" s="279"/>
      <c r="T68" s="279"/>
      <c r="U68" s="280"/>
      <c r="W68" s="87">
        <f aca="true" t="shared" si="23" ref="W68:AG69">SUM(W69)</f>
        <v>0</v>
      </c>
      <c r="X68" s="87">
        <f t="shared" si="23"/>
        <v>0</v>
      </c>
      <c r="Y68" s="87">
        <f t="shared" si="23"/>
        <v>0</v>
      </c>
      <c r="Z68" s="87">
        <f t="shared" si="23"/>
        <v>0</v>
      </c>
      <c r="AA68" s="87">
        <f t="shared" si="23"/>
        <v>13000</v>
      </c>
      <c r="AB68" s="87">
        <f t="shared" si="23"/>
        <v>13000</v>
      </c>
      <c r="AC68" s="87">
        <f t="shared" si="23"/>
        <v>13000</v>
      </c>
      <c r="AD68" s="87">
        <f t="shared" si="23"/>
        <v>0</v>
      </c>
      <c r="AE68" s="87">
        <f t="shared" si="23"/>
        <v>0</v>
      </c>
      <c r="AF68" s="87">
        <f t="shared" si="23"/>
        <v>0</v>
      </c>
      <c r="AG68" s="87">
        <f t="shared" si="23"/>
        <v>232890.72</v>
      </c>
    </row>
    <row r="69" spans="1:33" s="52" customFormat="1" ht="12" hidden="1">
      <c r="A69" s="17"/>
      <c r="B69" s="86">
        <v>6341</v>
      </c>
      <c r="C69" s="143" t="s">
        <v>379</v>
      </c>
      <c r="D69" s="87"/>
      <c r="E69" s="87"/>
      <c r="F69" s="87"/>
      <c r="G69" s="19">
        <v>32040</v>
      </c>
      <c r="H69" s="19">
        <v>0</v>
      </c>
      <c r="I69" s="19">
        <f>SUM(I70)</f>
        <v>0</v>
      </c>
      <c r="J69" s="98">
        <v>32040</v>
      </c>
      <c r="K69" s="98">
        <f>SUM(K70)</f>
        <v>4650</v>
      </c>
      <c r="L69" s="19">
        <f>SUM(L70)</f>
        <v>36690</v>
      </c>
      <c r="M69" s="19">
        <f t="shared" si="22"/>
        <v>0</v>
      </c>
      <c r="N69" s="19">
        <f t="shared" si="22"/>
        <v>0</v>
      </c>
      <c r="O69" s="19">
        <f t="shared" si="22"/>
        <v>36674.8</v>
      </c>
      <c r="P69" s="279"/>
      <c r="Q69" s="279"/>
      <c r="R69" s="279"/>
      <c r="S69" s="279"/>
      <c r="T69" s="279"/>
      <c r="U69" s="280"/>
      <c r="W69" s="87">
        <f t="shared" si="23"/>
        <v>0</v>
      </c>
      <c r="X69" s="87">
        <f t="shared" si="23"/>
        <v>0</v>
      </c>
      <c r="Y69" s="87">
        <f t="shared" si="23"/>
        <v>0</v>
      </c>
      <c r="Z69" s="87">
        <f t="shared" si="23"/>
        <v>0</v>
      </c>
      <c r="AA69" s="87">
        <f t="shared" si="23"/>
        <v>13000</v>
      </c>
      <c r="AB69" s="87">
        <f t="shared" si="23"/>
        <v>13000</v>
      </c>
      <c r="AC69" s="87">
        <f t="shared" si="23"/>
        <v>13000</v>
      </c>
      <c r="AD69" s="87">
        <f t="shared" si="23"/>
        <v>0</v>
      </c>
      <c r="AE69" s="87">
        <f t="shared" si="23"/>
        <v>0</v>
      </c>
      <c r="AF69" s="87">
        <f t="shared" si="23"/>
        <v>0</v>
      </c>
      <c r="AG69" s="87">
        <f t="shared" si="23"/>
        <v>232890.72</v>
      </c>
    </row>
    <row r="70" spans="1:33" s="126" customFormat="1" ht="18" customHeight="1" hidden="1">
      <c r="A70" s="20" t="s">
        <v>380</v>
      </c>
      <c r="B70" s="124">
        <v>63414</v>
      </c>
      <c r="C70" s="135" t="s">
        <v>379</v>
      </c>
      <c r="D70" s="125"/>
      <c r="E70" s="125"/>
      <c r="F70" s="41"/>
      <c r="G70" s="41">
        <v>32040</v>
      </c>
      <c r="H70" s="7">
        <v>0</v>
      </c>
      <c r="I70" s="41">
        <v>0</v>
      </c>
      <c r="J70" s="99">
        <v>32040</v>
      </c>
      <c r="K70" s="99">
        <v>4650</v>
      </c>
      <c r="L70" s="41">
        <v>36690</v>
      </c>
      <c r="M70" s="41"/>
      <c r="N70" s="41"/>
      <c r="O70" s="41">
        <v>36674.8</v>
      </c>
      <c r="P70" s="279"/>
      <c r="Q70" s="279"/>
      <c r="R70" s="279"/>
      <c r="S70" s="279"/>
      <c r="T70" s="279"/>
      <c r="U70" s="280"/>
      <c r="W70" s="125">
        <v>0</v>
      </c>
      <c r="X70" s="125"/>
      <c r="Y70" s="125"/>
      <c r="Z70" s="125"/>
      <c r="AA70" s="125">
        <v>13000</v>
      </c>
      <c r="AB70" s="125">
        <v>13000</v>
      </c>
      <c r="AC70" s="286">
        <f t="shared" si="7"/>
        <v>13000</v>
      </c>
      <c r="AD70" s="281"/>
      <c r="AG70" s="125">
        <v>232890.72</v>
      </c>
    </row>
    <row r="71" spans="1:33" s="52" customFormat="1" ht="10.5" customHeight="1">
      <c r="A71" s="17"/>
      <c r="B71" s="86">
        <v>636</v>
      </c>
      <c r="C71" s="143" t="s">
        <v>17</v>
      </c>
      <c r="D71" s="87">
        <v>135800</v>
      </c>
      <c r="E71" s="87">
        <f aca="true" t="shared" si="24" ref="E71:P71">SUM(E72)</f>
        <v>-2040</v>
      </c>
      <c r="F71" s="87">
        <f t="shared" si="24"/>
        <v>133760</v>
      </c>
      <c r="G71" s="19">
        <f t="shared" si="24"/>
        <v>149840</v>
      </c>
      <c r="H71" s="19">
        <f t="shared" si="24"/>
        <v>133760</v>
      </c>
      <c r="I71" s="19">
        <f t="shared" si="24"/>
        <v>142470</v>
      </c>
      <c r="J71" s="98">
        <f t="shared" si="24"/>
        <v>149840</v>
      </c>
      <c r="K71" s="98">
        <f t="shared" si="24"/>
        <v>-17000</v>
      </c>
      <c r="L71" s="19">
        <f t="shared" si="24"/>
        <v>118000</v>
      </c>
      <c r="M71" s="19">
        <f t="shared" si="24"/>
        <v>0</v>
      </c>
      <c r="N71" s="19">
        <f t="shared" si="24"/>
        <v>0</v>
      </c>
      <c r="O71" s="19">
        <f t="shared" si="24"/>
        <v>118000</v>
      </c>
      <c r="P71" s="19">
        <f t="shared" si="24"/>
        <v>-22180</v>
      </c>
      <c r="Q71" s="39">
        <f aca="true" t="shared" si="25" ref="Q71:Q91">SUM(O71+P71)</f>
        <v>95820</v>
      </c>
      <c r="R71" s="19">
        <v>71520</v>
      </c>
      <c r="S71" s="19">
        <f aca="true" t="shared" si="26" ref="S71:S91">SUM(Q71-R71)</f>
        <v>24300</v>
      </c>
      <c r="T71" s="19">
        <f aca="true" t="shared" si="27" ref="T71:Y71">SUM(T72)</f>
        <v>-3180</v>
      </c>
      <c r="U71" s="182">
        <f t="shared" si="27"/>
        <v>89900</v>
      </c>
      <c r="V71" s="182">
        <f t="shared" si="27"/>
        <v>13000</v>
      </c>
      <c r="W71" s="39">
        <f t="shared" si="27"/>
        <v>102900</v>
      </c>
      <c r="X71" s="39">
        <f t="shared" si="27"/>
        <v>72240</v>
      </c>
      <c r="Y71" s="39">
        <f t="shared" si="27"/>
        <v>27740</v>
      </c>
      <c r="Z71" s="39">
        <f t="shared" si="16"/>
        <v>99980</v>
      </c>
      <c r="AA71" s="39">
        <f aca="true" t="shared" si="28" ref="AA71:AG71">SUM(AA72)</f>
        <v>-2920</v>
      </c>
      <c r="AB71" s="39">
        <f t="shared" si="28"/>
        <v>99980</v>
      </c>
      <c r="AC71" s="39">
        <f t="shared" si="28"/>
        <v>99980</v>
      </c>
      <c r="AD71" s="39">
        <f t="shared" si="28"/>
        <v>0</v>
      </c>
      <c r="AE71" s="39">
        <f t="shared" si="28"/>
        <v>0</v>
      </c>
      <c r="AF71" s="39">
        <f t="shared" si="28"/>
        <v>0</v>
      </c>
      <c r="AG71" s="39">
        <f t="shared" si="28"/>
        <v>98180</v>
      </c>
    </row>
    <row r="72" spans="1:33" s="52" customFormat="1" ht="0.75" customHeight="1" hidden="1">
      <c r="A72" s="17"/>
      <c r="B72" s="86">
        <v>6361</v>
      </c>
      <c r="C72" s="143" t="s">
        <v>18</v>
      </c>
      <c r="D72" s="87">
        <v>135800</v>
      </c>
      <c r="E72" s="87">
        <f>SUM(E73+E74+E75)</f>
        <v>-2040</v>
      </c>
      <c r="F72" s="87">
        <f>SUM(F73+F74+F75)</f>
        <v>133760</v>
      </c>
      <c r="G72" s="19">
        <f>SUM(G73+G74+G75)</f>
        <v>149840</v>
      </c>
      <c r="H72" s="19">
        <f>SUM(H73:H75)</f>
        <v>133760</v>
      </c>
      <c r="I72" s="19">
        <f aca="true" t="shared" si="29" ref="I72:P72">SUM(I73+I74+I75)</f>
        <v>142470</v>
      </c>
      <c r="J72" s="98">
        <f t="shared" si="29"/>
        <v>149840</v>
      </c>
      <c r="K72" s="98">
        <f t="shared" si="29"/>
        <v>-17000</v>
      </c>
      <c r="L72" s="19">
        <f t="shared" si="29"/>
        <v>118000</v>
      </c>
      <c r="M72" s="19">
        <f t="shared" si="29"/>
        <v>0</v>
      </c>
      <c r="N72" s="19">
        <f t="shared" si="29"/>
        <v>0</v>
      </c>
      <c r="O72" s="19">
        <f t="shared" si="29"/>
        <v>118000</v>
      </c>
      <c r="P72" s="19">
        <f t="shared" si="29"/>
        <v>-22180</v>
      </c>
      <c r="Q72" s="39">
        <f t="shared" si="25"/>
        <v>95820</v>
      </c>
      <c r="R72" s="19">
        <f>SUM(R73+R74+R75)</f>
        <v>71520</v>
      </c>
      <c r="S72" s="56">
        <f t="shared" si="26"/>
        <v>24300</v>
      </c>
      <c r="T72" s="19">
        <f aca="true" t="shared" si="30" ref="T72:Y72">SUM(T73+T74+T75)</f>
        <v>-3180</v>
      </c>
      <c r="U72" s="182">
        <f t="shared" si="30"/>
        <v>89900</v>
      </c>
      <c r="V72" s="182">
        <f t="shared" si="30"/>
        <v>13000</v>
      </c>
      <c r="W72" s="39">
        <f t="shared" si="30"/>
        <v>102900</v>
      </c>
      <c r="X72" s="39">
        <f t="shared" si="30"/>
        <v>72240</v>
      </c>
      <c r="Y72" s="39">
        <f t="shared" si="30"/>
        <v>27740</v>
      </c>
      <c r="Z72" s="77">
        <f t="shared" si="16"/>
        <v>99980</v>
      </c>
      <c r="AA72" s="39">
        <f aca="true" t="shared" si="31" ref="AA72:AG72">SUM(AA73+AA74+AA75)</f>
        <v>-2920</v>
      </c>
      <c r="AB72" s="39">
        <f t="shared" si="31"/>
        <v>99980</v>
      </c>
      <c r="AC72" s="39">
        <f t="shared" si="31"/>
        <v>99980</v>
      </c>
      <c r="AD72" s="39">
        <f t="shared" si="31"/>
        <v>0</v>
      </c>
      <c r="AE72" s="39">
        <f t="shared" si="31"/>
        <v>0</v>
      </c>
      <c r="AF72" s="39">
        <f t="shared" si="31"/>
        <v>0</v>
      </c>
      <c r="AG72" s="39">
        <f t="shared" si="31"/>
        <v>98180</v>
      </c>
    </row>
    <row r="73" spans="1:33" s="126" customFormat="1" ht="25.5" hidden="1">
      <c r="A73" s="20" t="s">
        <v>332</v>
      </c>
      <c r="B73" s="124">
        <v>63611</v>
      </c>
      <c r="C73" s="135" t="s">
        <v>320</v>
      </c>
      <c r="D73" s="125">
        <v>32800</v>
      </c>
      <c r="E73" s="125">
        <v>0</v>
      </c>
      <c r="F73" s="41">
        <f aca="true" t="shared" si="32" ref="F73:F79">SUM(D73+E73)</f>
        <v>32800</v>
      </c>
      <c r="G73" s="41">
        <v>49440</v>
      </c>
      <c r="H73" s="41">
        <v>32800</v>
      </c>
      <c r="I73" s="41">
        <v>42940</v>
      </c>
      <c r="J73" s="99">
        <v>49440</v>
      </c>
      <c r="K73" s="99">
        <v>0</v>
      </c>
      <c r="L73" s="41">
        <v>48800</v>
      </c>
      <c r="M73" s="41"/>
      <c r="N73" s="41">
        <v>0</v>
      </c>
      <c r="O73" s="41">
        <v>48800</v>
      </c>
      <c r="P73" s="41">
        <v>-6480</v>
      </c>
      <c r="Q73" s="41">
        <f t="shared" si="25"/>
        <v>42320</v>
      </c>
      <c r="R73" s="41">
        <v>27700</v>
      </c>
      <c r="S73" s="42">
        <f t="shared" si="26"/>
        <v>14620</v>
      </c>
      <c r="T73" s="41">
        <v>0</v>
      </c>
      <c r="U73" s="183">
        <v>42300</v>
      </c>
      <c r="V73" s="192">
        <v>3000</v>
      </c>
      <c r="W73" s="192">
        <v>45300</v>
      </c>
      <c r="X73" s="192">
        <v>23300</v>
      </c>
      <c r="Y73" s="192">
        <v>14940</v>
      </c>
      <c r="Z73" s="77">
        <f t="shared" si="16"/>
        <v>38240</v>
      </c>
      <c r="AA73" s="192">
        <v>-7060</v>
      </c>
      <c r="AB73" s="192">
        <v>38240</v>
      </c>
      <c r="AC73" s="286">
        <f t="shared" si="7"/>
        <v>38240</v>
      </c>
      <c r="AD73" s="276"/>
      <c r="AE73" s="263"/>
      <c r="AF73" s="248"/>
      <c r="AG73" s="192">
        <v>38240</v>
      </c>
    </row>
    <row r="74" spans="1:33" s="126" customFormat="1" ht="25.5" hidden="1">
      <c r="A74" s="20" t="s">
        <v>333</v>
      </c>
      <c r="B74" s="124">
        <v>63611</v>
      </c>
      <c r="C74" s="135" t="s">
        <v>319</v>
      </c>
      <c r="D74" s="125">
        <v>23200</v>
      </c>
      <c r="E74" s="125">
        <v>0</v>
      </c>
      <c r="F74" s="41">
        <f t="shared" si="32"/>
        <v>23200</v>
      </c>
      <c r="G74" s="41">
        <v>32640</v>
      </c>
      <c r="H74" s="41">
        <v>23200</v>
      </c>
      <c r="I74" s="41">
        <v>27680</v>
      </c>
      <c r="J74" s="99">
        <v>32640</v>
      </c>
      <c r="K74" s="99">
        <v>0</v>
      </c>
      <c r="L74" s="41">
        <v>32000</v>
      </c>
      <c r="M74" s="41"/>
      <c r="N74" s="41">
        <v>0</v>
      </c>
      <c r="O74" s="41">
        <v>32000</v>
      </c>
      <c r="P74" s="41">
        <v>-3500</v>
      </c>
      <c r="Q74" s="41">
        <f t="shared" si="25"/>
        <v>28500</v>
      </c>
      <c r="R74" s="41">
        <v>28320</v>
      </c>
      <c r="S74" s="42">
        <f t="shared" si="26"/>
        <v>180</v>
      </c>
      <c r="T74" s="41">
        <v>-180</v>
      </c>
      <c r="U74" s="183">
        <v>25600</v>
      </c>
      <c r="V74" s="192">
        <v>0</v>
      </c>
      <c r="W74" s="192">
        <v>25600</v>
      </c>
      <c r="X74" s="192">
        <v>27040</v>
      </c>
      <c r="Y74" s="192">
        <v>0</v>
      </c>
      <c r="Z74" s="77">
        <f t="shared" si="16"/>
        <v>27040</v>
      </c>
      <c r="AA74" s="192">
        <v>1440</v>
      </c>
      <c r="AB74" s="192">
        <v>27040</v>
      </c>
      <c r="AC74" s="286">
        <f aca="true" t="shared" si="33" ref="AC74:AC134">SUM(W74+AA74)</f>
        <v>27040</v>
      </c>
      <c r="AD74" s="276"/>
      <c r="AE74" s="263"/>
      <c r="AF74" s="248"/>
      <c r="AG74" s="192">
        <v>27040</v>
      </c>
    </row>
    <row r="75" spans="1:64" s="3" customFormat="1" ht="28.5" customHeight="1" hidden="1">
      <c r="A75" s="25" t="s">
        <v>334</v>
      </c>
      <c r="B75" s="26">
        <v>63611</v>
      </c>
      <c r="C75" s="136" t="s">
        <v>318</v>
      </c>
      <c r="D75" s="27">
        <v>79800</v>
      </c>
      <c r="E75" s="27">
        <v>-2040</v>
      </c>
      <c r="F75" s="41">
        <f t="shared" si="32"/>
        <v>77760</v>
      </c>
      <c r="G75" s="41">
        <v>67760</v>
      </c>
      <c r="H75" s="41">
        <v>77760</v>
      </c>
      <c r="I75" s="41">
        <v>71850</v>
      </c>
      <c r="J75" s="99">
        <v>67760</v>
      </c>
      <c r="K75" s="99">
        <v>-17000</v>
      </c>
      <c r="L75" s="41">
        <v>37200</v>
      </c>
      <c r="M75" s="41"/>
      <c r="N75" s="41">
        <v>0</v>
      </c>
      <c r="O75" s="41">
        <v>37200</v>
      </c>
      <c r="P75" s="41">
        <v>-12200</v>
      </c>
      <c r="Q75" s="41">
        <f t="shared" si="25"/>
        <v>25000</v>
      </c>
      <c r="R75" s="41">
        <v>15500</v>
      </c>
      <c r="S75" s="42">
        <f t="shared" si="26"/>
        <v>9500</v>
      </c>
      <c r="T75" s="41">
        <v>-3000</v>
      </c>
      <c r="U75" s="183">
        <v>22000</v>
      </c>
      <c r="V75" s="192">
        <v>10000</v>
      </c>
      <c r="W75" s="192">
        <v>32000</v>
      </c>
      <c r="X75" s="192">
        <v>21900</v>
      </c>
      <c r="Y75" s="192">
        <v>12800</v>
      </c>
      <c r="Z75" s="77">
        <f t="shared" si="16"/>
        <v>34700</v>
      </c>
      <c r="AA75" s="192">
        <v>2700</v>
      </c>
      <c r="AB75" s="192">
        <v>34700</v>
      </c>
      <c r="AC75" s="286">
        <f t="shared" si="33"/>
        <v>34700</v>
      </c>
      <c r="AD75" s="276"/>
      <c r="AE75" s="263"/>
      <c r="AF75" s="243"/>
      <c r="AG75" s="192">
        <v>32900</v>
      </c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</row>
    <row r="76" spans="1:33" ht="18.75">
      <c r="A76" s="14" t="s">
        <v>9</v>
      </c>
      <c r="B76" s="15" t="s">
        <v>5</v>
      </c>
      <c r="C76" s="133" t="s">
        <v>19</v>
      </c>
      <c r="D76" s="16">
        <v>2000</v>
      </c>
      <c r="E76" s="16">
        <f>SUM(E85)</f>
        <v>-150</v>
      </c>
      <c r="F76" s="38">
        <f t="shared" si="32"/>
        <v>1850</v>
      </c>
      <c r="G76" s="38">
        <f aca="true" t="shared" si="34" ref="G76:J78">SUM(G77)</f>
        <v>2000</v>
      </c>
      <c r="H76" s="38">
        <f t="shared" si="34"/>
        <v>7240</v>
      </c>
      <c r="I76" s="38">
        <f t="shared" si="34"/>
        <v>8650.48</v>
      </c>
      <c r="J76" s="101">
        <f t="shared" si="34"/>
        <v>2000</v>
      </c>
      <c r="K76" s="101">
        <v>0</v>
      </c>
      <c r="L76" s="38">
        <v>2000</v>
      </c>
      <c r="M76" s="38">
        <v>2000</v>
      </c>
      <c r="N76" s="38">
        <v>0</v>
      </c>
      <c r="O76" s="38">
        <v>2000</v>
      </c>
      <c r="P76" s="38">
        <v>0</v>
      </c>
      <c r="Q76" s="38">
        <f t="shared" si="25"/>
        <v>2000</v>
      </c>
      <c r="R76" s="38">
        <v>0</v>
      </c>
      <c r="S76" s="16">
        <f t="shared" si="26"/>
        <v>2000</v>
      </c>
      <c r="T76" s="38">
        <v>0</v>
      </c>
      <c r="U76" s="181">
        <v>2000</v>
      </c>
      <c r="V76" s="190">
        <v>0</v>
      </c>
      <c r="W76" s="190">
        <v>2000</v>
      </c>
      <c r="X76" s="190">
        <v>0</v>
      </c>
      <c r="Y76" s="190">
        <v>2000</v>
      </c>
      <c r="Z76" s="38">
        <f t="shared" si="16"/>
        <v>2000</v>
      </c>
      <c r="AA76" s="190">
        <v>0</v>
      </c>
      <c r="AB76" s="190">
        <v>2000</v>
      </c>
      <c r="AC76" s="286">
        <f t="shared" si="33"/>
        <v>2000</v>
      </c>
      <c r="AD76" s="276"/>
      <c r="AE76" s="263"/>
      <c r="AG76" s="190">
        <v>1259.99</v>
      </c>
    </row>
    <row r="77" spans="1:64" s="2" customFormat="1" ht="18" customHeight="1">
      <c r="A77" s="22"/>
      <c r="B77" s="23">
        <v>6</v>
      </c>
      <c r="C77" s="144" t="s">
        <v>11</v>
      </c>
      <c r="D77" s="24">
        <v>2000</v>
      </c>
      <c r="E77" s="24">
        <v>0</v>
      </c>
      <c r="F77" s="39">
        <f t="shared" si="32"/>
        <v>2000</v>
      </c>
      <c r="G77" s="39">
        <f t="shared" si="34"/>
        <v>2000</v>
      </c>
      <c r="H77" s="39">
        <f t="shared" si="34"/>
        <v>7240</v>
      </c>
      <c r="I77" s="39">
        <f t="shared" si="34"/>
        <v>8650.48</v>
      </c>
      <c r="J77" s="100">
        <f t="shared" si="34"/>
        <v>2000</v>
      </c>
      <c r="K77" s="100">
        <v>0</v>
      </c>
      <c r="L77" s="39">
        <v>2000</v>
      </c>
      <c r="M77" s="39">
        <v>2000</v>
      </c>
      <c r="N77" s="39">
        <v>0</v>
      </c>
      <c r="O77" s="39">
        <v>2000</v>
      </c>
      <c r="P77" s="39">
        <v>0</v>
      </c>
      <c r="Q77" s="77">
        <f t="shared" si="25"/>
        <v>2000</v>
      </c>
      <c r="R77" s="39">
        <v>0</v>
      </c>
      <c r="S77" s="56">
        <f t="shared" si="26"/>
        <v>2000</v>
      </c>
      <c r="T77" s="39">
        <v>0</v>
      </c>
      <c r="U77" s="182">
        <v>2000</v>
      </c>
      <c r="V77" s="191">
        <v>0</v>
      </c>
      <c r="W77" s="191">
        <v>2000</v>
      </c>
      <c r="X77" s="191">
        <v>0</v>
      </c>
      <c r="Y77" s="191">
        <v>2000</v>
      </c>
      <c r="Z77" s="77">
        <f aca="true" t="shared" si="35" ref="Z77:Z91">SUM(X77+Y77)</f>
        <v>2000</v>
      </c>
      <c r="AA77" s="191">
        <v>0</v>
      </c>
      <c r="AB77" s="191">
        <v>2000</v>
      </c>
      <c r="AC77" s="286">
        <f t="shared" si="33"/>
        <v>2000</v>
      </c>
      <c r="AD77" s="276"/>
      <c r="AE77" s="263"/>
      <c r="AF77" s="240"/>
      <c r="AG77" s="191">
        <v>1259.99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64" s="2" customFormat="1" ht="22.5" customHeight="1">
      <c r="A78" s="22"/>
      <c r="B78" s="23">
        <v>66</v>
      </c>
      <c r="C78" s="144" t="s">
        <v>20</v>
      </c>
      <c r="D78" s="24">
        <v>2000</v>
      </c>
      <c r="E78" s="24">
        <v>0</v>
      </c>
      <c r="F78" s="39">
        <f t="shared" si="32"/>
        <v>2000</v>
      </c>
      <c r="G78" s="39">
        <f t="shared" si="34"/>
        <v>2000</v>
      </c>
      <c r="H78" s="39">
        <f t="shared" si="34"/>
        <v>7240</v>
      </c>
      <c r="I78" s="39">
        <f t="shared" si="34"/>
        <v>8650.48</v>
      </c>
      <c r="J78" s="100">
        <f t="shared" si="34"/>
        <v>2000</v>
      </c>
      <c r="K78" s="100">
        <v>0</v>
      </c>
      <c r="L78" s="39">
        <v>2000</v>
      </c>
      <c r="M78" s="39">
        <v>2000</v>
      </c>
      <c r="N78" s="39">
        <v>0</v>
      </c>
      <c r="O78" s="39">
        <v>2000</v>
      </c>
      <c r="P78" s="39">
        <v>0</v>
      </c>
      <c r="Q78" s="77">
        <f t="shared" si="25"/>
        <v>2000</v>
      </c>
      <c r="R78" s="39">
        <v>0</v>
      </c>
      <c r="S78" s="56">
        <f t="shared" si="26"/>
        <v>2000</v>
      </c>
      <c r="T78" s="39">
        <v>0</v>
      </c>
      <c r="U78" s="182">
        <v>2000</v>
      </c>
      <c r="V78" s="191">
        <v>0</v>
      </c>
      <c r="W78" s="191">
        <v>2000</v>
      </c>
      <c r="X78" s="191">
        <v>0</v>
      </c>
      <c r="Y78" s="191">
        <v>2000</v>
      </c>
      <c r="Z78" s="77">
        <f t="shared" si="35"/>
        <v>2000</v>
      </c>
      <c r="AA78" s="191">
        <v>0</v>
      </c>
      <c r="AB78" s="191">
        <v>2000</v>
      </c>
      <c r="AC78" s="286">
        <f t="shared" si="33"/>
        <v>2000</v>
      </c>
      <c r="AD78" s="276"/>
      <c r="AE78" s="263"/>
      <c r="AF78" s="240"/>
      <c r="AG78" s="191">
        <v>1259.99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64" s="2" customFormat="1" ht="18" customHeight="1">
      <c r="A79" s="22"/>
      <c r="B79" s="23">
        <v>663</v>
      </c>
      <c r="C79" s="144" t="s">
        <v>21</v>
      </c>
      <c r="D79" s="24">
        <v>2000</v>
      </c>
      <c r="E79" s="24">
        <v>0</v>
      </c>
      <c r="F79" s="39">
        <f t="shared" si="32"/>
        <v>2000</v>
      </c>
      <c r="G79" s="39">
        <f>SUM(G84)</f>
        <v>2000</v>
      </c>
      <c r="H79" s="39">
        <f>SUM(H80)</f>
        <v>7240</v>
      </c>
      <c r="I79" s="39">
        <f>SUM(I80)</f>
        <v>8650.48</v>
      </c>
      <c r="J79" s="100">
        <f>SUM(J80+J84)</f>
        <v>2000</v>
      </c>
      <c r="K79" s="100">
        <v>0</v>
      </c>
      <c r="L79" s="39">
        <v>2000</v>
      </c>
      <c r="M79" s="39">
        <v>2000</v>
      </c>
      <c r="N79" s="39">
        <v>0</v>
      </c>
      <c r="O79" s="39">
        <v>2000</v>
      </c>
      <c r="P79" s="39">
        <v>0</v>
      </c>
      <c r="Q79" s="77">
        <f t="shared" si="25"/>
        <v>2000</v>
      </c>
      <c r="R79" s="39">
        <v>0</v>
      </c>
      <c r="S79" s="56">
        <f t="shared" si="26"/>
        <v>2000</v>
      </c>
      <c r="T79" s="39">
        <v>0</v>
      </c>
      <c r="U79" s="182">
        <v>2000</v>
      </c>
      <c r="V79" s="191">
        <v>0</v>
      </c>
      <c r="W79" s="191">
        <v>2000</v>
      </c>
      <c r="X79" s="191">
        <v>0</v>
      </c>
      <c r="Y79" s="191">
        <v>2000</v>
      </c>
      <c r="Z79" s="77">
        <f t="shared" si="35"/>
        <v>2000</v>
      </c>
      <c r="AA79" s="191">
        <v>0</v>
      </c>
      <c r="AB79" s="191">
        <v>2000</v>
      </c>
      <c r="AC79" s="286">
        <f t="shared" si="33"/>
        <v>2000</v>
      </c>
      <c r="AD79" s="276"/>
      <c r="AE79" s="263"/>
      <c r="AF79" s="240"/>
      <c r="AG79" s="191">
        <v>1259.99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64" s="2" customFormat="1" ht="18.75" hidden="1">
      <c r="A80" s="22"/>
      <c r="B80" s="23">
        <v>6631</v>
      </c>
      <c r="C80" s="144" t="s">
        <v>21</v>
      </c>
      <c r="D80" s="24"/>
      <c r="E80" s="24"/>
      <c r="F80" s="39"/>
      <c r="G80" s="39"/>
      <c r="H80" s="39">
        <f>SUM(H81:H83)</f>
        <v>7240</v>
      </c>
      <c r="I80" s="39">
        <f>SUM(I81:I83)</f>
        <v>8650.48</v>
      </c>
      <c r="J80" s="100">
        <v>0</v>
      </c>
      <c r="K80" s="100">
        <v>0</v>
      </c>
      <c r="L80" s="39">
        <v>0</v>
      </c>
      <c r="M80" s="39">
        <v>0</v>
      </c>
      <c r="N80" s="39">
        <v>2000</v>
      </c>
      <c r="O80" s="39">
        <v>2000</v>
      </c>
      <c r="P80" s="39">
        <v>0</v>
      </c>
      <c r="Q80" s="77">
        <f t="shared" si="25"/>
        <v>2000</v>
      </c>
      <c r="R80" s="39">
        <v>0</v>
      </c>
      <c r="S80" s="56">
        <f t="shared" si="26"/>
        <v>2000</v>
      </c>
      <c r="T80" s="39">
        <v>0</v>
      </c>
      <c r="U80" s="182">
        <v>2000</v>
      </c>
      <c r="V80" s="191">
        <v>0</v>
      </c>
      <c r="W80" s="191">
        <v>2000</v>
      </c>
      <c r="X80" s="191">
        <v>0</v>
      </c>
      <c r="Y80" s="191">
        <v>2000</v>
      </c>
      <c r="Z80" s="77">
        <f t="shared" si="35"/>
        <v>2000</v>
      </c>
      <c r="AA80" s="191">
        <v>0</v>
      </c>
      <c r="AB80" s="191">
        <v>2000</v>
      </c>
      <c r="AC80" s="286">
        <f t="shared" si="33"/>
        <v>2000</v>
      </c>
      <c r="AD80" s="276"/>
      <c r="AE80" s="263"/>
      <c r="AF80" s="240"/>
      <c r="AG80" s="191">
        <v>1259.99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s="3" customFormat="1" ht="18.75" hidden="1">
      <c r="A81" s="25"/>
      <c r="B81" s="26">
        <v>66311</v>
      </c>
      <c r="C81" s="136" t="s">
        <v>292</v>
      </c>
      <c r="D81" s="27"/>
      <c r="E81" s="27"/>
      <c r="F81" s="41"/>
      <c r="G81" s="41"/>
      <c r="H81" s="41">
        <v>3000</v>
      </c>
      <c r="I81" s="41">
        <v>733</v>
      </c>
      <c r="J81" s="99">
        <v>0</v>
      </c>
      <c r="K81" s="99">
        <v>0</v>
      </c>
      <c r="L81" s="41">
        <v>0</v>
      </c>
      <c r="M81" s="41"/>
      <c r="N81" s="41"/>
      <c r="O81" s="41"/>
      <c r="P81" s="41"/>
      <c r="Q81" s="77">
        <f t="shared" si="25"/>
        <v>0</v>
      </c>
      <c r="R81" s="41"/>
      <c r="S81" s="56">
        <f t="shared" si="26"/>
        <v>0</v>
      </c>
      <c r="T81" s="41"/>
      <c r="U81" s="182"/>
      <c r="V81" s="191"/>
      <c r="W81" s="191"/>
      <c r="X81" s="191"/>
      <c r="Y81" s="191"/>
      <c r="Z81" s="77">
        <f t="shared" si="35"/>
        <v>0</v>
      </c>
      <c r="AA81" s="191"/>
      <c r="AB81" s="191"/>
      <c r="AC81" s="286">
        <f t="shared" si="33"/>
        <v>0</v>
      </c>
      <c r="AD81" s="276"/>
      <c r="AE81" s="263"/>
      <c r="AF81" s="243"/>
      <c r="AG81" s="191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</row>
    <row r="82" spans="1:64" s="3" customFormat="1" ht="18.75" hidden="1">
      <c r="A82" s="25"/>
      <c r="B82" s="26">
        <v>66312</v>
      </c>
      <c r="C82" s="136" t="s">
        <v>293</v>
      </c>
      <c r="D82" s="27"/>
      <c r="E82" s="27"/>
      <c r="F82" s="41"/>
      <c r="G82" s="41"/>
      <c r="H82" s="41">
        <v>4240</v>
      </c>
      <c r="I82" s="41">
        <v>4240</v>
      </c>
      <c r="J82" s="99">
        <v>0</v>
      </c>
      <c r="K82" s="99">
        <v>0</v>
      </c>
      <c r="L82" s="41">
        <v>0</v>
      </c>
      <c r="M82" s="41"/>
      <c r="N82" s="41"/>
      <c r="O82" s="41"/>
      <c r="P82" s="41"/>
      <c r="Q82" s="77">
        <f t="shared" si="25"/>
        <v>0</v>
      </c>
      <c r="R82" s="41"/>
      <c r="S82" s="56">
        <f t="shared" si="26"/>
        <v>0</v>
      </c>
      <c r="T82" s="41"/>
      <c r="U82" s="182"/>
      <c r="V82" s="191"/>
      <c r="W82" s="191"/>
      <c r="X82" s="191"/>
      <c r="Y82" s="191"/>
      <c r="Z82" s="77">
        <f t="shared" si="35"/>
        <v>0</v>
      </c>
      <c r="AA82" s="191"/>
      <c r="AB82" s="191"/>
      <c r="AC82" s="286">
        <f t="shared" si="33"/>
        <v>0</v>
      </c>
      <c r="AD82" s="276"/>
      <c r="AE82" s="263"/>
      <c r="AF82" s="243"/>
      <c r="AG82" s="191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</row>
    <row r="83" spans="1:64" s="3" customFormat="1" ht="19.5" customHeight="1" hidden="1">
      <c r="A83" s="25" t="s">
        <v>315</v>
      </c>
      <c r="B83" s="26">
        <v>66313</v>
      </c>
      <c r="C83" s="136" t="s">
        <v>294</v>
      </c>
      <c r="D83" s="27"/>
      <c r="E83" s="27"/>
      <c r="F83" s="41"/>
      <c r="G83" s="41"/>
      <c r="H83" s="41">
        <v>0</v>
      </c>
      <c r="I83" s="41">
        <v>3677.48</v>
      </c>
      <c r="J83" s="99">
        <v>0</v>
      </c>
      <c r="K83" s="99">
        <v>0</v>
      </c>
      <c r="L83" s="41">
        <v>0</v>
      </c>
      <c r="M83" s="41"/>
      <c r="N83" s="41">
        <v>2000</v>
      </c>
      <c r="O83" s="41">
        <v>2000</v>
      </c>
      <c r="P83" s="41">
        <v>0</v>
      </c>
      <c r="Q83" s="85">
        <f t="shared" si="25"/>
        <v>2000</v>
      </c>
      <c r="R83" s="41">
        <v>0</v>
      </c>
      <c r="S83" s="42">
        <f t="shared" si="26"/>
        <v>2000</v>
      </c>
      <c r="T83" s="41">
        <v>0</v>
      </c>
      <c r="U83" s="183">
        <v>2000</v>
      </c>
      <c r="V83" s="192">
        <v>0</v>
      </c>
      <c r="W83" s="192">
        <v>2000</v>
      </c>
      <c r="X83" s="192">
        <v>0</v>
      </c>
      <c r="Y83" s="192">
        <v>2000</v>
      </c>
      <c r="Z83" s="77">
        <f t="shared" si="35"/>
        <v>2000</v>
      </c>
      <c r="AA83" s="192">
        <v>0</v>
      </c>
      <c r="AB83" s="192">
        <v>2000</v>
      </c>
      <c r="AC83" s="286">
        <f t="shared" si="33"/>
        <v>2000</v>
      </c>
      <c r="AD83" s="276"/>
      <c r="AE83" s="263"/>
      <c r="AF83" s="243"/>
      <c r="AG83" s="192">
        <v>1259.99</v>
      </c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</row>
    <row r="84" spans="1:64" s="2" customFormat="1" ht="18.75" customHeight="1" hidden="1">
      <c r="A84" s="22"/>
      <c r="B84" s="23">
        <v>6632</v>
      </c>
      <c r="C84" s="144" t="s">
        <v>22</v>
      </c>
      <c r="D84" s="24">
        <v>2000</v>
      </c>
      <c r="E84" s="24">
        <v>0</v>
      </c>
      <c r="F84" s="39">
        <f>SUM(D84+E84)</f>
        <v>2000</v>
      </c>
      <c r="G84" s="39">
        <f>SUM(G85)</f>
        <v>2000</v>
      </c>
      <c r="H84" s="39">
        <v>0</v>
      </c>
      <c r="I84" s="39">
        <f>SUM(I85)</f>
        <v>0</v>
      </c>
      <c r="J84" s="100">
        <f>SUM(J85)</f>
        <v>2000</v>
      </c>
      <c r="K84" s="100">
        <v>0</v>
      </c>
      <c r="L84" s="39">
        <v>2000</v>
      </c>
      <c r="M84" s="39">
        <v>2000</v>
      </c>
      <c r="N84" s="39">
        <v>-2000</v>
      </c>
      <c r="O84" s="39">
        <v>0</v>
      </c>
      <c r="P84" s="39">
        <v>0</v>
      </c>
      <c r="Q84" s="77">
        <f t="shared" si="25"/>
        <v>0</v>
      </c>
      <c r="R84" s="39">
        <v>0</v>
      </c>
      <c r="S84" s="56">
        <f t="shared" si="26"/>
        <v>0</v>
      </c>
      <c r="T84" s="39">
        <v>0</v>
      </c>
      <c r="U84" s="182">
        <v>0</v>
      </c>
      <c r="V84" s="191">
        <v>0</v>
      </c>
      <c r="W84" s="191">
        <v>0</v>
      </c>
      <c r="X84" s="191">
        <v>0</v>
      </c>
      <c r="Y84" s="191">
        <v>2000</v>
      </c>
      <c r="Z84" s="77">
        <f t="shared" si="35"/>
        <v>2000</v>
      </c>
      <c r="AA84" s="191">
        <v>0</v>
      </c>
      <c r="AB84" s="191">
        <v>0</v>
      </c>
      <c r="AC84" s="286">
        <f t="shared" si="33"/>
        <v>0</v>
      </c>
      <c r="AD84" s="276"/>
      <c r="AE84" s="263"/>
      <c r="AF84" s="240"/>
      <c r="AG84" s="191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5" spans="1:64" s="3" customFormat="1" ht="18.75" customHeight="1" hidden="1">
      <c r="A85" s="25" t="s">
        <v>23</v>
      </c>
      <c r="B85" s="26">
        <v>66324</v>
      </c>
      <c r="C85" s="136" t="s">
        <v>24</v>
      </c>
      <c r="D85" s="27">
        <v>2000</v>
      </c>
      <c r="E85" s="27">
        <v>-150</v>
      </c>
      <c r="F85" s="41">
        <f>SUM(D85+E85)</f>
        <v>1850</v>
      </c>
      <c r="G85" s="41">
        <v>2000</v>
      </c>
      <c r="H85" s="41">
        <v>0</v>
      </c>
      <c r="I85" s="41">
        <v>0</v>
      </c>
      <c r="J85" s="99">
        <v>2000</v>
      </c>
      <c r="K85" s="99">
        <v>0</v>
      </c>
      <c r="L85" s="41">
        <v>2000</v>
      </c>
      <c r="M85" s="41"/>
      <c r="N85" s="41">
        <v>-2000</v>
      </c>
      <c r="O85" s="41">
        <v>0</v>
      </c>
      <c r="P85" s="41">
        <v>0</v>
      </c>
      <c r="Q85" s="85">
        <f t="shared" si="25"/>
        <v>0</v>
      </c>
      <c r="R85" s="41">
        <v>0</v>
      </c>
      <c r="S85" s="42">
        <f t="shared" si="26"/>
        <v>0</v>
      </c>
      <c r="T85" s="41">
        <v>0</v>
      </c>
      <c r="U85" s="183">
        <v>0</v>
      </c>
      <c r="V85" s="192">
        <v>0</v>
      </c>
      <c r="W85" s="192">
        <v>0</v>
      </c>
      <c r="X85" s="192">
        <v>0</v>
      </c>
      <c r="Y85" s="192">
        <v>2000</v>
      </c>
      <c r="Z85" s="77">
        <f t="shared" si="35"/>
        <v>2000</v>
      </c>
      <c r="AA85" s="192">
        <v>0</v>
      </c>
      <c r="AB85" s="192">
        <v>0</v>
      </c>
      <c r="AC85" s="286">
        <f t="shared" si="33"/>
        <v>0</v>
      </c>
      <c r="AD85" s="276"/>
      <c r="AE85" s="263"/>
      <c r="AF85" s="243"/>
      <c r="AG85" s="192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</row>
    <row r="86" spans="1:64" s="2" customFormat="1" ht="18.75" customHeight="1" hidden="1">
      <c r="A86" s="14" t="s">
        <v>184</v>
      </c>
      <c r="B86" s="50"/>
      <c r="C86" s="134" t="s">
        <v>185</v>
      </c>
      <c r="D86" s="51">
        <v>0</v>
      </c>
      <c r="E86" s="51">
        <v>150</v>
      </c>
      <c r="F86" s="38">
        <v>150</v>
      </c>
      <c r="G86" s="38">
        <v>0</v>
      </c>
      <c r="H86" s="38">
        <f aca="true" t="shared" si="36" ref="H86:I90">SUM(H87)</f>
        <v>150</v>
      </c>
      <c r="I86" s="38">
        <f t="shared" si="36"/>
        <v>150</v>
      </c>
      <c r="J86" s="101">
        <v>0</v>
      </c>
      <c r="K86" s="101">
        <v>0</v>
      </c>
      <c r="L86" s="38">
        <v>0</v>
      </c>
      <c r="M86" s="38">
        <v>0</v>
      </c>
      <c r="N86" s="38">
        <v>0</v>
      </c>
      <c r="O86" s="38">
        <v>0</v>
      </c>
      <c r="P86" s="38"/>
      <c r="Q86" s="164">
        <f t="shared" si="25"/>
        <v>0</v>
      </c>
      <c r="R86" s="38"/>
      <c r="S86" s="16">
        <f t="shared" si="26"/>
        <v>0</v>
      </c>
      <c r="T86" s="38"/>
      <c r="U86" s="184"/>
      <c r="V86" s="193"/>
      <c r="W86" s="193"/>
      <c r="X86" s="193"/>
      <c r="Y86" s="193"/>
      <c r="Z86" s="77">
        <f t="shared" si="35"/>
        <v>0</v>
      </c>
      <c r="AA86" s="193"/>
      <c r="AB86" s="193"/>
      <c r="AC86" s="286">
        <f t="shared" si="33"/>
        <v>0</v>
      </c>
      <c r="AD86" s="276"/>
      <c r="AE86" s="263"/>
      <c r="AF86" s="240"/>
      <c r="AG86" s="193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</row>
    <row r="87" spans="1:64" s="2" customFormat="1" ht="18.75" customHeight="1" hidden="1">
      <c r="A87" s="22"/>
      <c r="B87" s="23">
        <v>9</v>
      </c>
      <c r="C87" s="146" t="s">
        <v>181</v>
      </c>
      <c r="D87" s="24">
        <v>0</v>
      </c>
      <c r="E87" s="24">
        <f>SUM(E88)</f>
        <v>150</v>
      </c>
      <c r="F87" s="39">
        <f>SUM(D87+E87)</f>
        <v>150</v>
      </c>
      <c r="G87" s="39">
        <v>0</v>
      </c>
      <c r="H87" s="39">
        <f t="shared" si="36"/>
        <v>150</v>
      </c>
      <c r="I87" s="39">
        <f t="shared" si="36"/>
        <v>150</v>
      </c>
      <c r="J87" s="100">
        <v>0</v>
      </c>
      <c r="K87" s="100">
        <v>0</v>
      </c>
      <c r="L87" s="39">
        <v>0</v>
      </c>
      <c r="M87" s="39">
        <v>0</v>
      </c>
      <c r="N87" s="39">
        <v>0</v>
      </c>
      <c r="O87" s="39">
        <v>0</v>
      </c>
      <c r="P87" s="39"/>
      <c r="Q87" s="164">
        <f t="shared" si="25"/>
        <v>0</v>
      </c>
      <c r="R87" s="39"/>
      <c r="S87" s="16">
        <f t="shared" si="26"/>
        <v>0</v>
      </c>
      <c r="T87" s="39"/>
      <c r="U87" s="184"/>
      <c r="V87" s="193"/>
      <c r="W87" s="193"/>
      <c r="X87" s="193"/>
      <c r="Y87" s="193"/>
      <c r="Z87" s="77">
        <f t="shared" si="35"/>
        <v>0</v>
      </c>
      <c r="AA87" s="193"/>
      <c r="AB87" s="193"/>
      <c r="AC87" s="286">
        <f t="shared" si="33"/>
        <v>0</v>
      </c>
      <c r="AD87" s="276"/>
      <c r="AE87" s="263"/>
      <c r="AF87" s="240"/>
      <c r="AG87" s="193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</row>
    <row r="88" spans="1:64" s="2" customFormat="1" ht="18.75" customHeight="1" hidden="1">
      <c r="A88" s="22"/>
      <c r="B88" s="23">
        <v>92</v>
      </c>
      <c r="C88" s="146" t="s">
        <v>180</v>
      </c>
      <c r="D88" s="24">
        <v>0</v>
      </c>
      <c r="E88" s="24">
        <f>SUM(E89)</f>
        <v>150</v>
      </c>
      <c r="F88" s="39">
        <f>SUM(D88+E88)</f>
        <v>150</v>
      </c>
      <c r="G88" s="39">
        <v>0</v>
      </c>
      <c r="H88" s="39">
        <f t="shared" si="36"/>
        <v>150</v>
      </c>
      <c r="I88" s="39">
        <f t="shared" si="36"/>
        <v>150</v>
      </c>
      <c r="J88" s="100">
        <v>0</v>
      </c>
      <c r="K88" s="100">
        <v>0</v>
      </c>
      <c r="L88" s="39">
        <v>0</v>
      </c>
      <c r="M88" s="39">
        <v>0</v>
      </c>
      <c r="N88" s="39">
        <v>0</v>
      </c>
      <c r="O88" s="39">
        <v>0</v>
      </c>
      <c r="P88" s="39"/>
      <c r="Q88" s="164">
        <f t="shared" si="25"/>
        <v>0</v>
      </c>
      <c r="R88" s="39"/>
      <c r="S88" s="16">
        <f t="shared" si="26"/>
        <v>0</v>
      </c>
      <c r="T88" s="39"/>
      <c r="U88" s="184"/>
      <c r="V88" s="193"/>
      <c r="W88" s="193"/>
      <c r="X88" s="193"/>
      <c r="Y88" s="193"/>
      <c r="Z88" s="77">
        <f t="shared" si="35"/>
        <v>0</v>
      </c>
      <c r="AA88" s="193"/>
      <c r="AB88" s="193"/>
      <c r="AC88" s="286">
        <f t="shared" si="33"/>
        <v>0</v>
      </c>
      <c r="AD88" s="276"/>
      <c r="AE88" s="263"/>
      <c r="AF88" s="240"/>
      <c r="AG88" s="193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</row>
    <row r="89" spans="1:64" s="2" customFormat="1" ht="18.75" customHeight="1" hidden="1">
      <c r="A89" s="22"/>
      <c r="B89" s="23">
        <v>922</v>
      </c>
      <c r="C89" s="146" t="s">
        <v>179</v>
      </c>
      <c r="D89" s="24">
        <v>0</v>
      </c>
      <c r="E89" s="24">
        <f>SUM(E90)</f>
        <v>150</v>
      </c>
      <c r="F89" s="39">
        <f>SUM(D89+E89)</f>
        <v>150</v>
      </c>
      <c r="G89" s="39">
        <v>0</v>
      </c>
      <c r="H89" s="39">
        <f t="shared" si="36"/>
        <v>150</v>
      </c>
      <c r="I89" s="39">
        <f t="shared" si="36"/>
        <v>150</v>
      </c>
      <c r="J89" s="100">
        <v>0</v>
      </c>
      <c r="K89" s="100">
        <v>0</v>
      </c>
      <c r="L89" s="39">
        <v>0</v>
      </c>
      <c r="M89" s="39">
        <v>0</v>
      </c>
      <c r="N89" s="39">
        <v>0</v>
      </c>
      <c r="O89" s="39">
        <v>0</v>
      </c>
      <c r="P89" s="39"/>
      <c r="Q89" s="164">
        <f t="shared" si="25"/>
        <v>0</v>
      </c>
      <c r="R89" s="39"/>
      <c r="S89" s="16">
        <f t="shared" si="26"/>
        <v>0</v>
      </c>
      <c r="T89" s="39"/>
      <c r="U89" s="184"/>
      <c r="V89" s="193"/>
      <c r="W89" s="193"/>
      <c r="X89" s="193"/>
      <c r="Y89" s="193"/>
      <c r="Z89" s="77">
        <f t="shared" si="35"/>
        <v>0</v>
      </c>
      <c r="AA89" s="193"/>
      <c r="AB89" s="193"/>
      <c r="AC89" s="286">
        <f t="shared" si="33"/>
        <v>0</v>
      </c>
      <c r="AD89" s="276"/>
      <c r="AE89" s="263"/>
      <c r="AF89" s="240"/>
      <c r="AG89" s="193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</row>
    <row r="90" spans="1:64" s="2" customFormat="1" ht="18.75" customHeight="1" hidden="1">
      <c r="A90" s="22"/>
      <c r="B90" s="23">
        <v>9221</v>
      </c>
      <c r="C90" s="146" t="s">
        <v>178</v>
      </c>
      <c r="D90" s="24">
        <v>0</v>
      </c>
      <c r="E90" s="24">
        <f>SUM(E91)</f>
        <v>150</v>
      </c>
      <c r="F90" s="39">
        <f>SUM(D90+E90)</f>
        <v>150</v>
      </c>
      <c r="G90" s="39">
        <v>0</v>
      </c>
      <c r="H90" s="39">
        <f t="shared" si="36"/>
        <v>150</v>
      </c>
      <c r="I90" s="39">
        <f t="shared" si="36"/>
        <v>150</v>
      </c>
      <c r="J90" s="100">
        <v>0</v>
      </c>
      <c r="K90" s="100">
        <v>0</v>
      </c>
      <c r="L90" s="39">
        <v>0</v>
      </c>
      <c r="M90" s="39">
        <v>0</v>
      </c>
      <c r="N90" s="39">
        <v>0</v>
      </c>
      <c r="O90" s="39">
        <v>0</v>
      </c>
      <c r="P90" s="39"/>
      <c r="Q90" s="164">
        <f t="shared" si="25"/>
        <v>0</v>
      </c>
      <c r="R90" s="39"/>
      <c r="S90" s="16">
        <f t="shared" si="26"/>
        <v>0</v>
      </c>
      <c r="T90" s="39"/>
      <c r="U90" s="184"/>
      <c r="V90" s="193"/>
      <c r="W90" s="193"/>
      <c r="X90" s="193"/>
      <c r="Y90" s="193"/>
      <c r="Z90" s="77">
        <f t="shared" si="35"/>
        <v>0</v>
      </c>
      <c r="AA90" s="193"/>
      <c r="AB90" s="193"/>
      <c r="AC90" s="286">
        <f t="shared" si="33"/>
        <v>0</v>
      </c>
      <c r="AD90" s="276"/>
      <c r="AE90" s="263"/>
      <c r="AF90" s="240"/>
      <c r="AG90" s="193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</row>
    <row r="91" spans="1:64" s="3" customFormat="1" ht="18.75" customHeight="1" hidden="1">
      <c r="A91" s="25" t="s">
        <v>187</v>
      </c>
      <c r="B91" s="26">
        <v>92211</v>
      </c>
      <c r="C91" s="147" t="s">
        <v>177</v>
      </c>
      <c r="D91" s="27">
        <v>0</v>
      </c>
      <c r="E91" s="27">
        <v>150</v>
      </c>
      <c r="F91" s="41">
        <f>SUM(D91+E91)</f>
        <v>150</v>
      </c>
      <c r="G91" s="41">
        <v>0</v>
      </c>
      <c r="H91" s="41">
        <v>150</v>
      </c>
      <c r="I91" s="41">
        <v>150</v>
      </c>
      <c r="J91" s="99">
        <v>0</v>
      </c>
      <c r="K91" s="99">
        <v>0</v>
      </c>
      <c r="L91" s="41">
        <v>0</v>
      </c>
      <c r="M91" s="41"/>
      <c r="N91" s="41"/>
      <c r="O91" s="41"/>
      <c r="P91" s="41"/>
      <c r="Q91" s="164">
        <f t="shared" si="25"/>
        <v>0</v>
      </c>
      <c r="R91" s="41"/>
      <c r="S91" s="16">
        <f t="shared" si="26"/>
        <v>0</v>
      </c>
      <c r="T91" s="41"/>
      <c r="U91" s="184"/>
      <c r="V91" s="193"/>
      <c r="W91" s="193"/>
      <c r="X91" s="193"/>
      <c r="Y91" s="193"/>
      <c r="Z91" s="77">
        <f t="shared" si="35"/>
        <v>0</v>
      </c>
      <c r="AA91" s="193"/>
      <c r="AB91" s="193"/>
      <c r="AC91" s="286">
        <f t="shared" si="33"/>
        <v>0</v>
      </c>
      <c r="AD91" s="276"/>
      <c r="AE91" s="263"/>
      <c r="AF91" s="243"/>
      <c r="AG91" s="193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</row>
    <row r="92" spans="1:33" ht="18.75">
      <c r="A92" s="6"/>
      <c r="B92" s="6" t="s">
        <v>1</v>
      </c>
      <c r="C92" s="139"/>
      <c r="D92" s="6"/>
      <c r="E92" s="6"/>
      <c r="F92" s="40"/>
      <c r="G92" s="40"/>
      <c r="H92" s="40"/>
      <c r="I92" s="40"/>
      <c r="J92" s="107"/>
      <c r="K92" s="107"/>
      <c r="L92" s="40"/>
      <c r="M92" s="40"/>
      <c r="N92" s="40"/>
      <c r="O92" s="40"/>
      <c r="P92" s="40"/>
      <c r="Q92" s="40"/>
      <c r="R92" s="40"/>
      <c r="S92" s="40"/>
      <c r="T92" s="40"/>
      <c r="U92" s="185"/>
      <c r="V92" s="194"/>
      <c r="W92" s="194"/>
      <c r="X92" s="194"/>
      <c r="Y92" s="194"/>
      <c r="Z92" s="262"/>
      <c r="AA92" s="194"/>
      <c r="AB92" s="194"/>
      <c r="AC92" s="286">
        <f t="shared" si="33"/>
        <v>0</v>
      </c>
      <c r="AD92" s="276"/>
      <c r="AE92" s="263"/>
      <c r="AG92" s="194"/>
    </row>
    <row r="93" spans="1:33" ht="18.75">
      <c r="A93" s="6" t="s">
        <v>2</v>
      </c>
      <c r="B93" s="6" t="s">
        <v>3</v>
      </c>
      <c r="C93" s="139" t="s">
        <v>25</v>
      </c>
      <c r="D93" s="37"/>
      <c r="E93" s="6"/>
      <c r="F93" s="40"/>
      <c r="G93" s="40"/>
      <c r="H93" s="40"/>
      <c r="I93" s="40"/>
      <c r="J93" s="107"/>
      <c r="K93" s="107"/>
      <c r="L93" s="40"/>
      <c r="M93" s="40"/>
      <c r="N93" s="40"/>
      <c r="O93" s="40"/>
      <c r="P93" s="40"/>
      <c r="Q93" s="40"/>
      <c r="R93" s="40"/>
      <c r="S93" s="40"/>
      <c r="T93" s="40"/>
      <c r="U93" s="185"/>
      <c r="V93" s="194"/>
      <c r="W93" s="194"/>
      <c r="X93" s="194"/>
      <c r="Y93" s="194"/>
      <c r="Z93" s="40"/>
      <c r="AA93" s="194"/>
      <c r="AB93" s="194"/>
      <c r="AC93" s="286">
        <f t="shared" si="33"/>
        <v>0</v>
      </c>
      <c r="AD93" s="276"/>
      <c r="AE93" s="263"/>
      <c r="AG93" s="194"/>
    </row>
    <row r="94" spans="1:33" ht="18.75">
      <c r="A94" s="8"/>
      <c r="B94" s="9" t="s">
        <v>5</v>
      </c>
      <c r="C94" s="141" t="s">
        <v>26</v>
      </c>
      <c r="D94" s="10">
        <v>6940700</v>
      </c>
      <c r="E94" s="10" t="e">
        <f aca="true" t="shared" si="37" ref="E94:G97">SUM(E95)</f>
        <v>#REF!</v>
      </c>
      <c r="F94" s="10" t="e">
        <f t="shared" si="37"/>
        <v>#REF!</v>
      </c>
      <c r="G94" s="10" t="e">
        <f t="shared" si="37"/>
        <v>#REF!</v>
      </c>
      <c r="H94" s="10">
        <v>6901909</v>
      </c>
      <c r="I94" s="10" t="e">
        <f aca="true" t="shared" si="38" ref="I94:Q97">SUM(I95)</f>
        <v>#REF!</v>
      </c>
      <c r="J94" s="95" t="e">
        <f t="shared" si="38"/>
        <v>#REF!</v>
      </c>
      <c r="K94" s="95" t="e">
        <f t="shared" si="38"/>
        <v>#REF!</v>
      </c>
      <c r="L94" s="10" t="e">
        <f t="shared" si="38"/>
        <v>#REF!</v>
      </c>
      <c r="M94" s="10" t="e">
        <f t="shared" si="38"/>
        <v>#REF!</v>
      </c>
      <c r="N94" s="10" t="e">
        <f t="shared" si="38"/>
        <v>#REF!</v>
      </c>
      <c r="O94" s="10" t="e">
        <f t="shared" si="38"/>
        <v>#REF!</v>
      </c>
      <c r="P94" s="10" t="e">
        <f t="shared" si="38"/>
        <v>#REF!</v>
      </c>
      <c r="Q94" s="10" t="e">
        <f t="shared" si="38"/>
        <v>#REF!</v>
      </c>
      <c r="R94" s="10">
        <v>4869180.43</v>
      </c>
      <c r="S94" s="171" t="e">
        <f aca="true" t="shared" si="39" ref="S94:S118">SUM(Q94-R94)</f>
        <v>#REF!</v>
      </c>
      <c r="T94" s="10" t="e">
        <f aca="true" t="shared" si="40" ref="T94:Y97">SUM(T95)</f>
        <v>#REF!</v>
      </c>
      <c r="U94" s="179">
        <f t="shared" si="40"/>
        <v>7421900</v>
      </c>
      <c r="V94" s="179">
        <f t="shared" si="40"/>
        <v>235204</v>
      </c>
      <c r="W94" s="10">
        <f t="shared" si="40"/>
        <v>7657104</v>
      </c>
      <c r="X94" s="10">
        <f t="shared" si="40"/>
        <v>5097226.91</v>
      </c>
      <c r="Y94" s="10">
        <f t="shared" si="40"/>
        <v>131553.31</v>
      </c>
      <c r="Z94" s="171">
        <f aca="true" t="shared" si="41" ref="Z94:Z157">SUM(X94+Y94)</f>
        <v>5228780.22</v>
      </c>
      <c r="AA94" s="10">
        <f aca="true" t="shared" si="42" ref="AA94:AG97">SUM(AA95)</f>
        <v>10080</v>
      </c>
      <c r="AB94" s="10">
        <f t="shared" si="42"/>
        <v>7712514</v>
      </c>
      <c r="AC94" s="10">
        <f t="shared" si="42"/>
        <v>7712514</v>
      </c>
      <c r="AD94" s="10">
        <f t="shared" si="42"/>
        <v>0</v>
      </c>
      <c r="AE94" s="10">
        <f t="shared" si="42"/>
        <v>0</v>
      </c>
      <c r="AF94" s="10" t="e">
        <f t="shared" si="42"/>
        <v>#VALUE!</v>
      </c>
      <c r="AG94" s="10">
        <f t="shared" si="42"/>
        <v>7591562.07</v>
      </c>
    </row>
    <row r="95" spans="1:33" ht="18.75">
      <c r="A95" s="28" t="s">
        <v>27</v>
      </c>
      <c r="B95" s="29" t="s">
        <v>28</v>
      </c>
      <c r="C95" s="151" t="s">
        <v>29</v>
      </c>
      <c r="D95" s="30">
        <v>6940700</v>
      </c>
      <c r="E95" s="30" t="e">
        <f t="shared" si="37"/>
        <v>#REF!</v>
      </c>
      <c r="F95" s="30" t="e">
        <f t="shared" si="37"/>
        <v>#REF!</v>
      </c>
      <c r="G95" s="30" t="e">
        <f t="shared" si="37"/>
        <v>#REF!</v>
      </c>
      <c r="H95" s="30">
        <v>6901909</v>
      </c>
      <c r="I95" s="30" t="e">
        <f t="shared" si="38"/>
        <v>#REF!</v>
      </c>
      <c r="J95" s="108" t="e">
        <f t="shared" si="38"/>
        <v>#REF!</v>
      </c>
      <c r="K95" s="108" t="e">
        <f t="shared" si="38"/>
        <v>#REF!</v>
      </c>
      <c r="L95" s="30" t="e">
        <f t="shared" si="38"/>
        <v>#REF!</v>
      </c>
      <c r="M95" s="30" t="e">
        <f t="shared" si="38"/>
        <v>#REF!</v>
      </c>
      <c r="N95" s="30" t="e">
        <f t="shared" si="38"/>
        <v>#REF!</v>
      </c>
      <c r="O95" s="30" t="e">
        <f t="shared" si="38"/>
        <v>#REF!</v>
      </c>
      <c r="P95" s="30" t="e">
        <f t="shared" si="38"/>
        <v>#REF!</v>
      </c>
      <c r="Q95" s="30" t="e">
        <f t="shared" si="38"/>
        <v>#REF!</v>
      </c>
      <c r="R95" s="30">
        <v>4869180.43</v>
      </c>
      <c r="S95" s="30" t="e">
        <f t="shared" si="39"/>
        <v>#REF!</v>
      </c>
      <c r="T95" s="30" t="e">
        <f t="shared" si="40"/>
        <v>#REF!</v>
      </c>
      <c r="U95" s="264">
        <f t="shared" si="40"/>
        <v>7421900</v>
      </c>
      <c r="V95" s="264">
        <f t="shared" si="40"/>
        <v>235204</v>
      </c>
      <c r="W95" s="30">
        <f t="shared" si="40"/>
        <v>7657104</v>
      </c>
      <c r="X95" s="30">
        <f t="shared" si="40"/>
        <v>5097226.91</v>
      </c>
      <c r="Y95" s="30">
        <f t="shared" si="40"/>
        <v>131553.31</v>
      </c>
      <c r="Z95" s="30">
        <f t="shared" si="41"/>
        <v>5228780.22</v>
      </c>
      <c r="AA95" s="30">
        <f t="shared" si="42"/>
        <v>10080</v>
      </c>
      <c r="AB95" s="30">
        <f t="shared" si="42"/>
        <v>7712514</v>
      </c>
      <c r="AC95" s="30">
        <f t="shared" si="42"/>
        <v>7712514</v>
      </c>
      <c r="AD95" s="30">
        <f t="shared" si="42"/>
        <v>0</v>
      </c>
      <c r="AE95" s="30">
        <f t="shared" si="42"/>
        <v>0</v>
      </c>
      <c r="AF95" s="30" t="e">
        <f t="shared" si="42"/>
        <v>#VALUE!</v>
      </c>
      <c r="AG95" s="30">
        <f t="shared" si="42"/>
        <v>7591562.07</v>
      </c>
    </row>
    <row r="96" spans="1:33" ht="25.5">
      <c r="A96" s="31" t="s">
        <v>30</v>
      </c>
      <c r="B96" s="32" t="s">
        <v>31</v>
      </c>
      <c r="C96" s="152" t="s">
        <v>32</v>
      </c>
      <c r="D96" s="33">
        <v>6940700</v>
      </c>
      <c r="E96" s="33" t="e">
        <f t="shared" si="37"/>
        <v>#REF!</v>
      </c>
      <c r="F96" s="33" t="e">
        <f t="shared" si="37"/>
        <v>#REF!</v>
      </c>
      <c r="G96" s="33" t="e">
        <f t="shared" si="37"/>
        <v>#REF!</v>
      </c>
      <c r="H96" s="33">
        <v>6901909</v>
      </c>
      <c r="I96" s="33" t="e">
        <f t="shared" si="38"/>
        <v>#REF!</v>
      </c>
      <c r="J96" s="109" t="e">
        <f t="shared" si="38"/>
        <v>#REF!</v>
      </c>
      <c r="K96" s="109" t="e">
        <f t="shared" si="38"/>
        <v>#REF!</v>
      </c>
      <c r="L96" s="33" t="e">
        <f t="shared" si="38"/>
        <v>#REF!</v>
      </c>
      <c r="M96" s="33" t="e">
        <f t="shared" si="38"/>
        <v>#REF!</v>
      </c>
      <c r="N96" s="33" t="e">
        <f t="shared" si="38"/>
        <v>#REF!</v>
      </c>
      <c r="O96" s="33" t="e">
        <f t="shared" si="38"/>
        <v>#REF!</v>
      </c>
      <c r="P96" s="33" t="e">
        <f t="shared" si="38"/>
        <v>#REF!</v>
      </c>
      <c r="Q96" s="33" t="e">
        <f t="shared" si="38"/>
        <v>#REF!</v>
      </c>
      <c r="R96" s="33">
        <v>4869180.43</v>
      </c>
      <c r="S96" s="33" t="e">
        <f t="shared" si="39"/>
        <v>#REF!</v>
      </c>
      <c r="T96" s="33" t="e">
        <f t="shared" si="40"/>
        <v>#REF!</v>
      </c>
      <c r="U96" s="265">
        <f t="shared" si="40"/>
        <v>7421900</v>
      </c>
      <c r="V96" s="265">
        <f t="shared" si="40"/>
        <v>235204</v>
      </c>
      <c r="W96" s="33">
        <f t="shared" si="40"/>
        <v>7657104</v>
      </c>
      <c r="X96" s="33">
        <f t="shared" si="40"/>
        <v>5097226.91</v>
      </c>
      <c r="Y96" s="33">
        <f t="shared" si="40"/>
        <v>131553.31</v>
      </c>
      <c r="Z96" s="33">
        <f t="shared" si="41"/>
        <v>5228780.22</v>
      </c>
      <c r="AA96" s="33">
        <f t="shared" si="42"/>
        <v>10080</v>
      </c>
      <c r="AB96" s="33">
        <f t="shared" si="42"/>
        <v>7712514</v>
      </c>
      <c r="AC96" s="33">
        <f t="shared" si="42"/>
        <v>7712514</v>
      </c>
      <c r="AD96" s="33">
        <f t="shared" si="42"/>
        <v>0</v>
      </c>
      <c r="AE96" s="33">
        <f t="shared" si="42"/>
        <v>0</v>
      </c>
      <c r="AF96" s="33" t="e">
        <f t="shared" si="42"/>
        <v>#VALUE!</v>
      </c>
      <c r="AG96" s="33">
        <f t="shared" si="42"/>
        <v>7591562.07</v>
      </c>
    </row>
    <row r="97" spans="1:33" ht="18.75">
      <c r="A97" s="11" t="s">
        <v>7</v>
      </c>
      <c r="B97" s="12" t="s">
        <v>5</v>
      </c>
      <c r="C97" s="142" t="s">
        <v>8</v>
      </c>
      <c r="D97" s="13">
        <v>6940700</v>
      </c>
      <c r="E97" s="13" t="e">
        <f t="shared" si="37"/>
        <v>#REF!</v>
      </c>
      <c r="F97" s="13" t="e">
        <f t="shared" si="37"/>
        <v>#REF!</v>
      </c>
      <c r="G97" s="57" t="e">
        <f t="shared" si="37"/>
        <v>#REF!</v>
      </c>
      <c r="H97" s="57">
        <v>6901909</v>
      </c>
      <c r="I97" s="57" t="e">
        <f t="shared" si="38"/>
        <v>#REF!</v>
      </c>
      <c r="J97" s="110" t="e">
        <f t="shared" si="38"/>
        <v>#REF!</v>
      </c>
      <c r="K97" s="110" t="e">
        <f t="shared" si="38"/>
        <v>#REF!</v>
      </c>
      <c r="L97" s="57" t="e">
        <f t="shared" si="38"/>
        <v>#REF!</v>
      </c>
      <c r="M97" s="57" t="e">
        <f t="shared" si="38"/>
        <v>#REF!</v>
      </c>
      <c r="N97" s="57" t="e">
        <f t="shared" si="38"/>
        <v>#REF!</v>
      </c>
      <c r="O97" s="57" t="e">
        <f t="shared" si="38"/>
        <v>#REF!</v>
      </c>
      <c r="P97" s="57" t="e">
        <f t="shared" si="38"/>
        <v>#REF!</v>
      </c>
      <c r="Q97" s="57" t="e">
        <f t="shared" si="38"/>
        <v>#REF!</v>
      </c>
      <c r="R97" s="57">
        <v>4869180.43</v>
      </c>
      <c r="S97" s="57" t="e">
        <f t="shared" si="39"/>
        <v>#REF!</v>
      </c>
      <c r="T97" s="57" t="e">
        <f t="shared" si="40"/>
        <v>#REF!</v>
      </c>
      <c r="U97" s="180">
        <f t="shared" si="40"/>
        <v>7421900</v>
      </c>
      <c r="V97" s="180">
        <f t="shared" si="40"/>
        <v>235204</v>
      </c>
      <c r="W97" s="57">
        <f t="shared" si="40"/>
        <v>7657104</v>
      </c>
      <c r="X97" s="57">
        <f t="shared" si="40"/>
        <v>5097226.91</v>
      </c>
      <c r="Y97" s="57">
        <f t="shared" si="40"/>
        <v>131553.31</v>
      </c>
      <c r="Z97" s="57">
        <f t="shared" si="41"/>
        <v>5228780.22</v>
      </c>
      <c r="AA97" s="57">
        <f t="shared" si="42"/>
        <v>10080</v>
      </c>
      <c r="AB97" s="57">
        <f t="shared" si="42"/>
        <v>7712514</v>
      </c>
      <c r="AC97" s="57">
        <f t="shared" si="42"/>
        <v>7712514</v>
      </c>
      <c r="AD97" s="57">
        <f t="shared" si="42"/>
        <v>0</v>
      </c>
      <c r="AE97" s="57">
        <f t="shared" si="42"/>
        <v>0</v>
      </c>
      <c r="AF97" s="57" t="e">
        <f t="shared" si="42"/>
        <v>#VALUE!</v>
      </c>
      <c r="AG97" s="57">
        <f t="shared" si="42"/>
        <v>7591562.07</v>
      </c>
    </row>
    <row r="98" spans="1:33" ht="18.75">
      <c r="A98" s="34" t="s">
        <v>33</v>
      </c>
      <c r="B98" s="35" t="s">
        <v>34</v>
      </c>
      <c r="C98" s="153" t="s">
        <v>35</v>
      </c>
      <c r="D98" s="36">
        <v>6940700</v>
      </c>
      <c r="E98" s="36" t="e">
        <f>SUM(E99+E312)</f>
        <v>#REF!</v>
      </c>
      <c r="F98" s="36" t="e">
        <f>SUM(F99+F312)</f>
        <v>#REF!</v>
      </c>
      <c r="G98" s="36" t="e">
        <f>SUM(G99+G312)</f>
        <v>#REF!</v>
      </c>
      <c r="H98" s="36">
        <v>6901909</v>
      </c>
      <c r="I98" s="36" t="e">
        <f aca="true" t="shared" si="43" ref="I98:Q98">SUM(I99+I312)</f>
        <v>#REF!</v>
      </c>
      <c r="J98" s="111" t="e">
        <f t="shared" si="43"/>
        <v>#REF!</v>
      </c>
      <c r="K98" s="111" t="e">
        <f t="shared" si="43"/>
        <v>#REF!</v>
      </c>
      <c r="L98" s="36" t="e">
        <f t="shared" si="43"/>
        <v>#REF!</v>
      </c>
      <c r="M98" s="36" t="e">
        <f t="shared" si="43"/>
        <v>#REF!</v>
      </c>
      <c r="N98" s="36" t="e">
        <f t="shared" si="43"/>
        <v>#REF!</v>
      </c>
      <c r="O98" s="36" t="e">
        <f t="shared" si="43"/>
        <v>#REF!</v>
      </c>
      <c r="P98" s="36" t="e">
        <f t="shared" si="43"/>
        <v>#REF!</v>
      </c>
      <c r="Q98" s="36" t="e">
        <f t="shared" si="43"/>
        <v>#REF!</v>
      </c>
      <c r="R98" s="36">
        <v>4869180.43</v>
      </c>
      <c r="S98" s="36" t="e">
        <f t="shared" si="39"/>
        <v>#REF!</v>
      </c>
      <c r="T98" s="36" t="e">
        <f aca="true" t="shared" si="44" ref="T98:Y98">SUM(T99+T312)</f>
        <v>#REF!</v>
      </c>
      <c r="U98" s="266">
        <f t="shared" si="44"/>
        <v>7421900</v>
      </c>
      <c r="V98" s="266">
        <f t="shared" si="44"/>
        <v>235204</v>
      </c>
      <c r="W98" s="266">
        <f t="shared" si="44"/>
        <v>7657104</v>
      </c>
      <c r="X98" s="266">
        <f t="shared" si="44"/>
        <v>5097226.91</v>
      </c>
      <c r="Y98" s="266">
        <f t="shared" si="44"/>
        <v>131553.31</v>
      </c>
      <c r="Z98" s="36">
        <f t="shared" si="41"/>
        <v>5228780.22</v>
      </c>
      <c r="AA98" s="266">
        <f aca="true" t="shared" si="45" ref="AA98:AG98">SUM(AA99+AA312)</f>
        <v>10080</v>
      </c>
      <c r="AB98" s="266">
        <f t="shared" si="45"/>
        <v>7712514</v>
      </c>
      <c r="AC98" s="266">
        <f t="shared" si="45"/>
        <v>7712514</v>
      </c>
      <c r="AD98" s="266">
        <f t="shared" si="45"/>
        <v>0</v>
      </c>
      <c r="AE98" s="266">
        <f t="shared" si="45"/>
        <v>0</v>
      </c>
      <c r="AF98" s="266" t="e">
        <f t="shared" si="45"/>
        <v>#VALUE!</v>
      </c>
      <c r="AG98" s="266">
        <f t="shared" si="45"/>
        <v>7591562.07</v>
      </c>
    </row>
    <row r="99" spans="1:33" ht="18.75">
      <c r="A99" s="34" t="s">
        <v>36</v>
      </c>
      <c r="B99" s="35" t="s">
        <v>37</v>
      </c>
      <c r="C99" s="153" t="s">
        <v>38</v>
      </c>
      <c r="D99" s="36">
        <v>6927700</v>
      </c>
      <c r="E99" s="36" t="e">
        <f>SUM(E100+#REF!+E135+#REF!+E271+E300+#REF!)</f>
        <v>#REF!</v>
      </c>
      <c r="F99" s="36" t="e">
        <f>SUM(F100+#REF!+F135+#REF!+F271+F300+#REF!)</f>
        <v>#REF!</v>
      </c>
      <c r="G99" s="36" t="e">
        <f>SUM(G100+G129+G123+G135+G271+G300)</f>
        <v>#REF!</v>
      </c>
      <c r="H99" s="36">
        <v>6848209</v>
      </c>
      <c r="I99" s="36" t="e">
        <f>SUM(I100+I129+I123+I135+I271+I300+#REF!+#REF!)</f>
        <v>#REF!</v>
      </c>
      <c r="J99" s="111" t="e">
        <f>SUM(J100+J129+J123+J135+J271+J300)</f>
        <v>#REF!</v>
      </c>
      <c r="K99" s="111" t="e">
        <f>SUM(K100+K129+K123+K135+K271+K300)</f>
        <v>#REF!</v>
      </c>
      <c r="L99" s="36" t="e">
        <f>SUM(L100+L129+L123+L135+L271+L300)</f>
        <v>#REF!</v>
      </c>
      <c r="M99" s="36" t="e">
        <f>SUM(M100+M129+M123+M135+M271+M300)</f>
        <v>#REF!</v>
      </c>
      <c r="N99" s="36" t="e">
        <f>SUM(N100+N129+N123+N135+N271+N300+#REF!)</f>
        <v>#REF!</v>
      </c>
      <c r="O99" s="36" t="e">
        <f>SUM(O100+O123+O135+#REF!+O271+#REF!+O306)</f>
        <v>#REF!</v>
      </c>
      <c r="P99" s="36" t="e">
        <f>SUM(P100+P123+P135+#REF!+P271+#REF!+P306)</f>
        <v>#REF!</v>
      </c>
      <c r="Q99" s="36" t="e">
        <f>SUM(Q100+Q129+Q123+Q135+#REF!+Q271+#REF!+Q306)</f>
        <v>#REF!</v>
      </c>
      <c r="R99" s="36">
        <v>4849878.62</v>
      </c>
      <c r="S99" s="36" t="e">
        <f t="shared" si="39"/>
        <v>#REF!</v>
      </c>
      <c r="T99" s="36" t="e">
        <f>SUM(T100+T123+T135+#REF!+T271+#REF!+T306)</f>
        <v>#REF!</v>
      </c>
      <c r="U99" s="266">
        <f>SUM(U100+U123+U135+U251+U271+U306)</f>
        <v>7400400</v>
      </c>
      <c r="V99" s="266">
        <f>SUM(V100+V123+V135+V251+V271+V306)</f>
        <v>192477</v>
      </c>
      <c r="W99" s="36">
        <f>SUM(W100+W123+W135+W251+W271+W306)</f>
        <v>7592877</v>
      </c>
      <c r="X99" s="36">
        <f>SUM(X100+X123+X135+X251+X271+X306)</f>
        <v>5036831.97</v>
      </c>
      <c r="Y99" s="36">
        <f>SUM(Y100+Y123+Y135+Y251+Y271+Y306)</f>
        <v>126400</v>
      </c>
      <c r="Z99" s="36">
        <f t="shared" si="41"/>
        <v>5163231.97</v>
      </c>
      <c r="AA99" s="36">
        <f aca="true" t="shared" si="46" ref="AA99:AG99">SUM(AA100+AA123+AA135+AA251+AA271+AA306)</f>
        <v>6680</v>
      </c>
      <c r="AB99" s="36">
        <f t="shared" si="46"/>
        <v>7644887</v>
      </c>
      <c r="AC99" s="36">
        <f t="shared" si="46"/>
        <v>7644887</v>
      </c>
      <c r="AD99" s="36">
        <f t="shared" si="46"/>
        <v>0</v>
      </c>
      <c r="AE99" s="36">
        <f t="shared" si="46"/>
        <v>0</v>
      </c>
      <c r="AF99" s="36" t="e">
        <f t="shared" si="46"/>
        <v>#VALUE!</v>
      </c>
      <c r="AG99" s="36">
        <f t="shared" si="46"/>
        <v>7524853.850000001</v>
      </c>
    </row>
    <row r="100" spans="1:64" s="1" customFormat="1" ht="18.75">
      <c r="A100" s="14" t="s">
        <v>9</v>
      </c>
      <c r="B100" s="15" t="s">
        <v>5</v>
      </c>
      <c r="C100" s="133" t="s">
        <v>39</v>
      </c>
      <c r="D100" s="16">
        <v>4900000</v>
      </c>
      <c r="E100" s="16" t="e">
        <f>SUM(E101)</f>
        <v>#REF!</v>
      </c>
      <c r="F100" s="16" t="e">
        <f>SUM(F101)</f>
        <v>#REF!</v>
      </c>
      <c r="G100" s="38" t="e">
        <f>SUM(G101)</f>
        <v>#REF!</v>
      </c>
      <c r="H100" s="38">
        <v>4860000</v>
      </c>
      <c r="I100" s="38" t="e">
        <f>SUM(I101)</f>
        <v>#REF!</v>
      </c>
      <c r="J100" s="101" t="e">
        <f>SUM(J101)</f>
        <v>#REF!</v>
      </c>
      <c r="K100" s="101" t="e">
        <f>SUM(K101)</f>
        <v>#REF!</v>
      </c>
      <c r="L100" s="38" t="e">
        <f>SUM(L101)</f>
        <v>#REF!</v>
      </c>
      <c r="M100" s="38" t="e">
        <f>SUM(M101)</f>
        <v>#REF!</v>
      </c>
      <c r="N100" s="38" t="e">
        <f>SUM(N101+N110)</f>
        <v>#REF!</v>
      </c>
      <c r="O100" s="38" t="e">
        <f>SUM(O101+O110)</f>
        <v>#REF!</v>
      </c>
      <c r="P100" s="38" t="e">
        <f>SUM(P101+P110)</f>
        <v>#REF!</v>
      </c>
      <c r="Q100" s="38" t="e">
        <f aca="true" t="shared" si="47" ref="Q100:Q105">SUM(O100+P100)</f>
        <v>#REF!</v>
      </c>
      <c r="R100" s="38">
        <v>3700645.09</v>
      </c>
      <c r="S100" s="16" t="e">
        <f t="shared" si="39"/>
        <v>#REF!</v>
      </c>
      <c r="T100" s="38">
        <f aca="true" t="shared" si="48" ref="T100:Y100">SUM(T101)</f>
        <v>0</v>
      </c>
      <c r="U100" s="181">
        <f t="shared" si="48"/>
        <v>5300000</v>
      </c>
      <c r="V100" s="181">
        <f t="shared" si="48"/>
        <v>14000</v>
      </c>
      <c r="W100" s="38">
        <f t="shared" si="48"/>
        <v>5314000</v>
      </c>
      <c r="X100" s="38">
        <f t="shared" si="48"/>
        <v>3765738</v>
      </c>
      <c r="Y100" s="38">
        <f t="shared" si="48"/>
        <v>63000</v>
      </c>
      <c r="Z100" s="38">
        <f t="shared" si="41"/>
        <v>3828738</v>
      </c>
      <c r="AA100" s="38">
        <f aca="true" t="shared" si="49" ref="AA100:AG100">SUM(AA101)</f>
        <v>0</v>
      </c>
      <c r="AB100" s="38">
        <f t="shared" si="49"/>
        <v>5314000</v>
      </c>
      <c r="AC100" s="38">
        <f t="shared" si="49"/>
        <v>5314000</v>
      </c>
      <c r="AD100" s="38">
        <f t="shared" si="49"/>
        <v>0</v>
      </c>
      <c r="AE100" s="38">
        <f t="shared" si="49"/>
        <v>0</v>
      </c>
      <c r="AF100" s="38">
        <f t="shared" si="49"/>
        <v>0</v>
      </c>
      <c r="AG100" s="38">
        <f t="shared" si="49"/>
        <v>5300000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</row>
    <row r="101" spans="1:33" s="52" customFormat="1" ht="12">
      <c r="A101" s="17"/>
      <c r="B101" s="86">
        <v>3</v>
      </c>
      <c r="C101" s="143" t="s">
        <v>40</v>
      </c>
      <c r="D101" s="87">
        <v>4900000</v>
      </c>
      <c r="E101" s="87" t="e">
        <f>SUM(E102+E117)</f>
        <v>#REF!</v>
      </c>
      <c r="F101" s="87" t="e">
        <f>SUM(F102+F117)</f>
        <v>#REF!</v>
      </c>
      <c r="G101" s="39" t="e">
        <f>SUM(G102)</f>
        <v>#REF!</v>
      </c>
      <c r="H101" s="39">
        <v>4860000</v>
      </c>
      <c r="I101" s="39" t="e">
        <f>SUM(I102+#REF!)</f>
        <v>#REF!</v>
      </c>
      <c r="J101" s="100" t="e">
        <f aca="true" t="shared" si="50" ref="J101:P101">SUM(J102)</f>
        <v>#REF!</v>
      </c>
      <c r="K101" s="100" t="e">
        <f t="shared" si="50"/>
        <v>#REF!</v>
      </c>
      <c r="L101" s="39" t="e">
        <f t="shared" si="50"/>
        <v>#REF!</v>
      </c>
      <c r="M101" s="39" t="e">
        <f t="shared" si="50"/>
        <v>#REF!</v>
      </c>
      <c r="N101" s="39" t="e">
        <f t="shared" si="50"/>
        <v>#REF!</v>
      </c>
      <c r="O101" s="39" t="e">
        <f t="shared" si="50"/>
        <v>#REF!</v>
      </c>
      <c r="P101" s="39" t="e">
        <f t="shared" si="50"/>
        <v>#REF!</v>
      </c>
      <c r="Q101" s="39" t="e">
        <f t="shared" si="47"/>
        <v>#REF!</v>
      </c>
      <c r="R101" s="39">
        <v>3700645.09</v>
      </c>
      <c r="S101" s="56" t="e">
        <f t="shared" si="39"/>
        <v>#REF!</v>
      </c>
      <c r="T101" s="39">
        <f>SUM(T102)</f>
        <v>0</v>
      </c>
      <c r="U101" s="186">
        <f>SUM(U102+U117)</f>
        <v>5300000</v>
      </c>
      <c r="V101" s="186">
        <f>SUM(V102+V117)</f>
        <v>14000</v>
      </c>
      <c r="W101" s="77">
        <f>SUM(W102+W117)</f>
        <v>5314000</v>
      </c>
      <c r="X101" s="77">
        <f>SUM(X102+X117)</f>
        <v>3765738</v>
      </c>
      <c r="Y101" s="77">
        <f>SUM(Y102+Y117)</f>
        <v>63000</v>
      </c>
      <c r="Z101" s="77">
        <f t="shared" si="41"/>
        <v>3828738</v>
      </c>
      <c r="AA101" s="77">
        <f aca="true" t="shared" si="51" ref="AA101:AG101">SUM(AA102+AA117)</f>
        <v>0</v>
      </c>
      <c r="AB101" s="77">
        <f t="shared" si="51"/>
        <v>5314000</v>
      </c>
      <c r="AC101" s="77">
        <f t="shared" si="51"/>
        <v>5314000</v>
      </c>
      <c r="AD101" s="77">
        <f t="shared" si="51"/>
        <v>0</v>
      </c>
      <c r="AE101" s="77">
        <f t="shared" si="51"/>
        <v>0</v>
      </c>
      <c r="AF101" s="77">
        <f t="shared" si="51"/>
        <v>0</v>
      </c>
      <c r="AG101" s="77">
        <f t="shared" si="51"/>
        <v>5300000</v>
      </c>
    </row>
    <row r="102" spans="1:33" s="52" customFormat="1" ht="12">
      <c r="A102" s="17"/>
      <c r="B102" s="86">
        <v>31</v>
      </c>
      <c r="C102" s="143" t="s">
        <v>41</v>
      </c>
      <c r="D102" s="87">
        <v>4868000</v>
      </c>
      <c r="E102" s="87" t="e">
        <f>SUM(E103+E106+E111)</f>
        <v>#REF!</v>
      </c>
      <c r="F102" s="87" t="e">
        <f>SUM(F103+F106+F111)</f>
        <v>#REF!</v>
      </c>
      <c r="G102" s="39" t="e">
        <f>SUM(G103+G106+G111)</f>
        <v>#REF!</v>
      </c>
      <c r="H102" s="39">
        <v>4839960</v>
      </c>
      <c r="I102" s="39">
        <f aca="true" t="shared" si="52" ref="I102:P102">SUM(I103+I106+I111)</f>
        <v>4733211.890000001</v>
      </c>
      <c r="J102" s="100" t="e">
        <f t="shared" si="52"/>
        <v>#REF!</v>
      </c>
      <c r="K102" s="100" t="e">
        <f t="shared" si="52"/>
        <v>#REF!</v>
      </c>
      <c r="L102" s="39" t="e">
        <f t="shared" si="52"/>
        <v>#REF!</v>
      </c>
      <c r="M102" s="39" t="e">
        <f t="shared" si="52"/>
        <v>#REF!</v>
      </c>
      <c r="N102" s="39" t="e">
        <f t="shared" si="52"/>
        <v>#REF!</v>
      </c>
      <c r="O102" s="39" t="e">
        <f t="shared" si="52"/>
        <v>#REF!</v>
      </c>
      <c r="P102" s="39" t="e">
        <f t="shared" si="52"/>
        <v>#REF!</v>
      </c>
      <c r="Q102" s="39" t="e">
        <f t="shared" si="47"/>
        <v>#REF!</v>
      </c>
      <c r="R102" s="39">
        <v>3700645.09</v>
      </c>
      <c r="S102" s="56" t="e">
        <f t="shared" si="39"/>
        <v>#REF!</v>
      </c>
      <c r="T102" s="39">
        <f aca="true" t="shared" si="53" ref="T102:Y102">SUM(T103+T106+T111)</f>
        <v>0</v>
      </c>
      <c r="U102" s="186">
        <f t="shared" si="53"/>
        <v>5268000</v>
      </c>
      <c r="V102" s="186">
        <f t="shared" si="53"/>
        <v>0</v>
      </c>
      <c r="W102" s="77">
        <f t="shared" si="53"/>
        <v>5268000</v>
      </c>
      <c r="X102" s="77">
        <f t="shared" si="53"/>
        <v>3751738</v>
      </c>
      <c r="Y102" s="77">
        <f t="shared" si="53"/>
        <v>63000</v>
      </c>
      <c r="Z102" s="77">
        <f t="shared" si="41"/>
        <v>3814738</v>
      </c>
      <c r="AA102" s="77">
        <f aca="true" t="shared" si="54" ref="AA102:AG102">SUM(AA103+AA106+AA111)</f>
        <v>0</v>
      </c>
      <c r="AB102" s="77">
        <f t="shared" si="54"/>
        <v>5268000</v>
      </c>
      <c r="AC102" s="77">
        <f t="shared" si="54"/>
        <v>5268000</v>
      </c>
      <c r="AD102" s="77">
        <f t="shared" si="54"/>
        <v>0</v>
      </c>
      <c r="AE102" s="77">
        <f t="shared" si="54"/>
        <v>0</v>
      </c>
      <c r="AF102" s="77">
        <f t="shared" si="54"/>
        <v>0</v>
      </c>
      <c r="AG102" s="77">
        <f t="shared" si="54"/>
        <v>5268000</v>
      </c>
    </row>
    <row r="103" spans="1:33" s="52" customFormat="1" ht="11.25" customHeight="1">
      <c r="A103" s="17"/>
      <c r="B103" s="86">
        <v>311</v>
      </c>
      <c r="C103" s="143" t="s">
        <v>42</v>
      </c>
      <c r="D103" s="87">
        <v>4086000</v>
      </c>
      <c r="E103" s="87">
        <f aca="true" t="shared" si="55" ref="E103:G104">SUM(E104)</f>
        <v>-40000</v>
      </c>
      <c r="F103" s="87">
        <f t="shared" si="55"/>
        <v>4046000</v>
      </c>
      <c r="G103" s="39">
        <f t="shared" si="55"/>
        <v>4080100</v>
      </c>
      <c r="H103" s="39">
        <v>4099988.21</v>
      </c>
      <c r="I103" s="39">
        <f aca="true" t="shared" si="56" ref="I103:P104">SUM(I104)</f>
        <v>4038875.18</v>
      </c>
      <c r="J103" s="100">
        <f t="shared" si="56"/>
        <v>4080100</v>
      </c>
      <c r="K103" s="100">
        <f t="shared" si="56"/>
        <v>0</v>
      </c>
      <c r="L103" s="39">
        <f t="shared" si="56"/>
        <v>4090000</v>
      </c>
      <c r="M103" s="39">
        <f t="shared" si="56"/>
        <v>0</v>
      </c>
      <c r="N103" s="39">
        <f t="shared" si="56"/>
        <v>0</v>
      </c>
      <c r="O103" s="39">
        <f t="shared" si="56"/>
        <v>4090000</v>
      </c>
      <c r="P103" s="39">
        <f t="shared" si="56"/>
        <v>-24000</v>
      </c>
      <c r="Q103" s="39">
        <f t="shared" si="47"/>
        <v>4066000</v>
      </c>
      <c r="R103" s="39">
        <v>3700645.09</v>
      </c>
      <c r="S103" s="19">
        <f t="shared" si="39"/>
        <v>365354.91000000015</v>
      </c>
      <c r="T103" s="39">
        <f aca="true" t="shared" si="57" ref="T103:Y104">SUM(T104)</f>
        <v>1200</v>
      </c>
      <c r="U103" s="182">
        <f t="shared" si="57"/>
        <v>4367200</v>
      </c>
      <c r="V103" s="182">
        <f t="shared" si="57"/>
        <v>-45600</v>
      </c>
      <c r="W103" s="39">
        <f t="shared" si="57"/>
        <v>4321600</v>
      </c>
      <c r="X103" s="39">
        <f t="shared" si="57"/>
        <v>3086907.59</v>
      </c>
      <c r="Y103" s="39">
        <f t="shared" si="57"/>
        <v>0</v>
      </c>
      <c r="Z103" s="39">
        <f t="shared" si="41"/>
        <v>3086907.59</v>
      </c>
      <c r="AA103" s="39">
        <f aca="true" t="shared" si="58" ref="AA103:AG104">SUM(AA104)</f>
        <v>-9000</v>
      </c>
      <c r="AB103" s="39">
        <f t="shared" si="58"/>
        <v>4312600</v>
      </c>
      <c r="AC103" s="39">
        <f t="shared" si="58"/>
        <v>4312600</v>
      </c>
      <c r="AD103" s="39">
        <f t="shared" si="58"/>
        <v>0</v>
      </c>
      <c r="AE103" s="39">
        <f t="shared" si="58"/>
        <v>0</v>
      </c>
      <c r="AF103" s="39">
        <f t="shared" si="58"/>
        <v>0</v>
      </c>
      <c r="AG103" s="39">
        <f t="shared" si="58"/>
        <v>4312600</v>
      </c>
    </row>
    <row r="104" spans="1:33" s="52" customFormat="1" ht="12" hidden="1">
      <c r="A104" s="17"/>
      <c r="B104" s="86">
        <v>3111</v>
      </c>
      <c r="C104" s="143" t="s">
        <v>43</v>
      </c>
      <c r="D104" s="87">
        <v>4086000</v>
      </c>
      <c r="E104" s="87">
        <f t="shared" si="55"/>
        <v>-40000</v>
      </c>
      <c r="F104" s="87">
        <f t="shared" si="55"/>
        <v>4046000</v>
      </c>
      <c r="G104" s="39">
        <f t="shared" si="55"/>
        <v>4080100</v>
      </c>
      <c r="H104" s="39">
        <v>4099988.21</v>
      </c>
      <c r="I104" s="39">
        <f t="shared" si="56"/>
        <v>4038875.18</v>
      </c>
      <c r="J104" s="100">
        <f t="shared" si="56"/>
        <v>4080100</v>
      </c>
      <c r="K104" s="100">
        <f t="shared" si="56"/>
        <v>0</v>
      </c>
      <c r="L104" s="39">
        <f t="shared" si="56"/>
        <v>4090000</v>
      </c>
      <c r="M104" s="39">
        <f t="shared" si="56"/>
        <v>0</v>
      </c>
      <c r="N104" s="39">
        <f t="shared" si="56"/>
        <v>0</v>
      </c>
      <c r="O104" s="39">
        <f t="shared" si="56"/>
        <v>4090000</v>
      </c>
      <c r="P104" s="39">
        <f t="shared" si="56"/>
        <v>-24000</v>
      </c>
      <c r="Q104" s="39">
        <f t="shared" si="47"/>
        <v>4066000</v>
      </c>
      <c r="R104" s="39">
        <v>3070933.73</v>
      </c>
      <c r="S104" s="19">
        <f t="shared" si="39"/>
        <v>995066.27</v>
      </c>
      <c r="T104" s="39">
        <f t="shared" si="57"/>
        <v>1200</v>
      </c>
      <c r="U104" s="182">
        <f t="shared" si="57"/>
        <v>4367200</v>
      </c>
      <c r="V104" s="182">
        <f t="shared" si="57"/>
        <v>-45600</v>
      </c>
      <c r="W104" s="39">
        <f t="shared" si="57"/>
        <v>4321600</v>
      </c>
      <c r="X104" s="39">
        <f t="shared" si="57"/>
        <v>3086907.59</v>
      </c>
      <c r="Y104" s="39">
        <f t="shared" si="57"/>
        <v>0</v>
      </c>
      <c r="Z104" s="39">
        <f t="shared" si="41"/>
        <v>3086907.59</v>
      </c>
      <c r="AA104" s="39">
        <f t="shared" si="58"/>
        <v>-9000</v>
      </c>
      <c r="AB104" s="39">
        <f t="shared" si="58"/>
        <v>4312600</v>
      </c>
      <c r="AC104" s="39">
        <f t="shared" si="58"/>
        <v>4312600</v>
      </c>
      <c r="AD104" s="39">
        <f t="shared" si="58"/>
        <v>0</v>
      </c>
      <c r="AE104" s="39">
        <f t="shared" si="58"/>
        <v>0</v>
      </c>
      <c r="AF104" s="39">
        <f t="shared" si="58"/>
        <v>0</v>
      </c>
      <c r="AG104" s="39">
        <f t="shared" si="58"/>
        <v>4312600</v>
      </c>
    </row>
    <row r="105" spans="1:33" s="126" customFormat="1" ht="18.75" hidden="1">
      <c r="A105" s="20" t="s">
        <v>44</v>
      </c>
      <c r="B105" s="124">
        <v>31111</v>
      </c>
      <c r="C105" s="135" t="s">
        <v>45</v>
      </c>
      <c r="D105" s="125">
        <v>4086000</v>
      </c>
      <c r="E105" s="125">
        <v>-40000</v>
      </c>
      <c r="F105" s="41">
        <f>SUM(D105+E105)</f>
        <v>4046000</v>
      </c>
      <c r="G105" s="41">
        <v>4080100</v>
      </c>
      <c r="H105" s="41">
        <v>4099988.21</v>
      </c>
      <c r="I105" s="41">
        <v>4038875.18</v>
      </c>
      <c r="J105" s="99">
        <v>4080100</v>
      </c>
      <c r="K105" s="99">
        <v>0</v>
      </c>
      <c r="L105" s="41">
        <v>4090000</v>
      </c>
      <c r="M105" s="41"/>
      <c r="N105" s="41"/>
      <c r="O105" s="41">
        <v>4090000</v>
      </c>
      <c r="P105" s="41">
        <v>-24000</v>
      </c>
      <c r="Q105" s="41">
        <f t="shared" si="47"/>
        <v>4066000</v>
      </c>
      <c r="R105" s="41">
        <v>3070933.73</v>
      </c>
      <c r="S105" s="7">
        <f t="shared" si="39"/>
        <v>995066.27</v>
      </c>
      <c r="T105" s="41">
        <v>1200</v>
      </c>
      <c r="U105" s="183">
        <v>4367200</v>
      </c>
      <c r="V105" s="192">
        <v>-45600</v>
      </c>
      <c r="W105" s="192">
        <v>4321600</v>
      </c>
      <c r="X105" s="192">
        <v>3086907.59</v>
      </c>
      <c r="Y105" s="192"/>
      <c r="Z105" s="39">
        <f t="shared" si="41"/>
        <v>3086907.59</v>
      </c>
      <c r="AA105" s="192">
        <v>-9000</v>
      </c>
      <c r="AB105" s="192">
        <v>4312600</v>
      </c>
      <c r="AC105" s="286">
        <f t="shared" si="33"/>
        <v>4312600</v>
      </c>
      <c r="AD105" s="281"/>
      <c r="AE105" s="282"/>
      <c r="AF105" s="248"/>
      <c r="AG105" s="192">
        <v>4312600</v>
      </c>
    </row>
    <row r="106" spans="1:33" s="52" customFormat="1" ht="11.25" customHeight="1">
      <c r="A106" s="17"/>
      <c r="B106" s="86">
        <v>312</v>
      </c>
      <c r="C106" s="143" t="s">
        <v>46</v>
      </c>
      <c r="D106" s="87">
        <v>58000</v>
      </c>
      <c r="E106" s="87">
        <f>SUM(E107)</f>
        <v>29000</v>
      </c>
      <c r="F106" s="87">
        <f>SUM(F107)</f>
        <v>87000</v>
      </c>
      <c r="G106" s="87">
        <f>SUM(G107)</f>
        <v>24900</v>
      </c>
      <c r="H106" s="87">
        <v>25921.79</v>
      </c>
      <c r="I106" s="87">
        <f aca="true" t="shared" si="59" ref="I106:P106">SUM(I107)</f>
        <v>25921.79</v>
      </c>
      <c r="J106" s="127">
        <f t="shared" si="59"/>
        <v>24900</v>
      </c>
      <c r="K106" s="127">
        <f t="shared" si="59"/>
        <v>29500</v>
      </c>
      <c r="L106" s="87">
        <f t="shared" si="59"/>
        <v>25000</v>
      </c>
      <c r="M106" s="87">
        <f t="shared" si="59"/>
        <v>0</v>
      </c>
      <c r="N106" s="87">
        <f t="shared" si="59"/>
        <v>84000</v>
      </c>
      <c r="O106" s="87">
        <f t="shared" si="59"/>
        <v>109000</v>
      </c>
      <c r="P106" s="87">
        <f t="shared" si="59"/>
        <v>23000</v>
      </c>
      <c r="Q106" s="39">
        <v>193000</v>
      </c>
      <c r="R106" s="87">
        <v>114710.52</v>
      </c>
      <c r="S106" s="19">
        <f t="shared" si="39"/>
        <v>78289.48</v>
      </c>
      <c r="T106" s="87">
        <f aca="true" t="shared" si="60" ref="T106:Y106">SUM(T107)</f>
        <v>-1200</v>
      </c>
      <c r="U106" s="182">
        <f t="shared" si="60"/>
        <v>176300</v>
      </c>
      <c r="V106" s="182">
        <f t="shared" si="60"/>
        <v>45600</v>
      </c>
      <c r="W106" s="39">
        <f t="shared" si="60"/>
        <v>221900</v>
      </c>
      <c r="X106" s="39">
        <f t="shared" si="60"/>
        <v>162875.39</v>
      </c>
      <c r="Y106" s="39">
        <f t="shared" si="60"/>
        <v>63000</v>
      </c>
      <c r="Z106" s="39">
        <f t="shared" si="41"/>
        <v>225875.39</v>
      </c>
      <c r="AA106" s="39">
        <f aca="true" t="shared" si="61" ref="AA106:AG106">SUM(AA107)</f>
        <v>9000</v>
      </c>
      <c r="AB106" s="39">
        <f t="shared" si="61"/>
        <v>230900</v>
      </c>
      <c r="AC106" s="39">
        <f t="shared" si="61"/>
        <v>230900</v>
      </c>
      <c r="AD106" s="39">
        <f t="shared" si="61"/>
        <v>0</v>
      </c>
      <c r="AE106" s="39">
        <f t="shared" si="61"/>
        <v>0</v>
      </c>
      <c r="AF106" s="39">
        <f t="shared" si="61"/>
        <v>0</v>
      </c>
      <c r="AG106" s="39">
        <f t="shared" si="61"/>
        <v>230900</v>
      </c>
    </row>
    <row r="107" spans="1:33" s="52" customFormat="1" ht="12" hidden="1">
      <c r="A107" s="17"/>
      <c r="B107" s="86">
        <v>3121</v>
      </c>
      <c r="C107" s="143" t="s">
        <v>46</v>
      </c>
      <c r="D107" s="87">
        <v>58000</v>
      </c>
      <c r="E107" s="87">
        <f>SUM(E109)</f>
        <v>29000</v>
      </c>
      <c r="F107" s="87">
        <f>SUM(F109)</f>
        <v>87000</v>
      </c>
      <c r="G107" s="87">
        <f>SUM(G109)</f>
        <v>24900</v>
      </c>
      <c r="H107" s="87">
        <v>25921.79</v>
      </c>
      <c r="I107" s="87">
        <f>SUM(I109)</f>
        <v>25921.79</v>
      </c>
      <c r="J107" s="127">
        <f>SUM(J109)</f>
        <v>24900</v>
      </c>
      <c r="K107" s="127">
        <f aca="true" t="shared" si="62" ref="K107:P107">SUM(K109+K108)</f>
        <v>29500</v>
      </c>
      <c r="L107" s="87">
        <f t="shared" si="62"/>
        <v>25000</v>
      </c>
      <c r="M107" s="87">
        <f t="shared" si="62"/>
        <v>0</v>
      </c>
      <c r="N107" s="87">
        <f t="shared" si="62"/>
        <v>84000</v>
      </c>
      <c r="O107" s="87">
        <f t="shared" si="62"/>
        <v>109000</v>
      </c>
      <c r="P107" s="87">
        <f t="shared" si="62"/>
        <v>23000</v>
      </c>
      <c r="Q107" s="39">
        <v>193000</v>
      </c>
      <c r="R107" s="87">
        <v>114710.52</v>
      </c>
      <c r="S107" s="19">
        <f t="shared" si="39"/>
        <v>78289.48</v>
      </c>
      <c r="T107" s="87">
        <f aca="true" t="shared" si="63" ref="T107:Y107">SUM(T108:T110)</f>
        <v>-1200</v>
      </c>
      <c r="U107" s="182">
        <f t="shared" si="63"/>
        <v>176300</v>
      </c>
      <c r="V107" s="182">
        <f t="shared" si="63"/>
        <v>45600</v>
      </c>
      <c r="W107" s="39">
        <f t="shared" si="63"/>
        <v>221900</v>
      </c>
      <c r="X107" s="39">
        <f t="shared" si="63"/>
        <v>162875.39</v>
      </c>
      <c r="Y107" s="39">
        <f t="shared" si="63"/>
        <v>63000</v>
      </c>
      <c r="Z107" s="39">
        <f t="shared" si="41"/>
        <v>225875.39</v>
      </c>
      <c r="AA107" s="39">
        <f aca="true" t="shared" si="64" ref="AA107:AG107">SUM(AA108:AA110)</f>
        <v>9000</v>
      </c>
      <c r="AB107" s="39">
        <f t="shared" si="64"/>
        <v>230900</v>
      </c>
      <c r="AC107" s="39">
        <f t="shared" si="64"/>
        <v>230900</v>
      </c>
      <c r="AD107" s="39">
        <f t="shared" si="64"/>
        <v>0</v>
      </c>
      <c r="AE107" s="39">
        <f t="shared" si="64"/>
        <v>0</v>
      </c>
      <c r="AF107" s="39">
        <f t="shared" si="64"/>
        <v>0</v>
      </c>
      <c r="AG107" s="39">
        <f t="shared" si="64"/>
        <v>230900</v>
      </c>
    </row>
    <row r="108" spans="1:33" s="126" customFormat="1" ht="17.25" customHeight="1" hidden="1">
      <c r="A108" s="20" t="s">
        <v>309</v>
      </c>
      <c r="B108" s="124">
        <v>31212</v>
      </c>
      <c r="C108" s="135" t="s">
        <v>65</v>
      </c>
      <c r="D108" s="125"/>
      <c r="E108" s="125"/>
      <c r="F108" s="125"/>
      <c r="G108" s="125"/>
      <c r="H108" s="125"/>
      <c r="I108" s="125"/>
      <c r="J108" s="128">
        <v>0</v>
      </c>
      <c r="K108" s="128">
        <v>29500</v>
      </c>
      <c r="L108" s="125">
        <v>0</v>
      </c>
      <c r="M108" s="125"/>
      <c r="N108" s="125">
        <v>84000</v>
      </c>
      <c r="O108" s="125">
        <v>84000</v>
      </c>
      <c r="P108" s="125">
        <v>23000</v>
      </c>
      <c r="Q108" s="41">
        <f aca="true" t="shared" si="65" ref="Q108:Q118">SUM(O108+P108)</f>
        <v>107000</v>
      </c>
      <c r="R108" s="125">
        <v>30000</v>
      </c>
      <c r="S108" s="7">
        <f t="shared" si="39"/>
        <v>77000</v>
      </c>
      <c r="T108" s="125">
        <v>0</v>
      </c>
      <c r="U108" s="183">
        <v>91500</v>
      </c>
      <c r="V108" s="192">
        <v>-3000</v>
      </c>
      <c r="W108" s="192">
        <v>88500</v>
      </c>
      <c r="X108" s="192">
        <v>31000</v>
      </c>
      <c r="Y108" s="192">
        <v>61000</v>
      </c>
      <c r="Z108" s="39">
        <f t="shared" si="41"/>
        <v>92000</v>
      </c>
      <c r="AA108" s="192">
        <v>8500</v>
      </c>
      <c r="AB108" s="192">
        <v>97000</v>
      </c>
      <c r="AC108" s="286">
        <f t="shared" si="33"/>
        <v>97000</v>
      </c>
      <c r="AD108" s="281"/>
      <c r="AE108" s="282"/>
      <c r="AF108" s="248" t="s">
        <v>343</v>
      </c>
      <c r="AG108" s="192">
        <v>98024.61</v>
      </c>
    </row>
    <row r="109" spans="1:33" s="126" customFormat="1" ht="18.75" customHeight="1" hidden="1">
      <c r="A109" s="20" t="s">
        <v>47</v>
      </c>
      <c r="B109" s="124">
        <v>31214</v>
      </c>
      <c r="C109" s="135" t="s">
        <v>48</v>
      </c>
      <c r="D109" s="125">
        <v>58000</v>
      </c>
      <c r="E109" s="125">
        <v>29000</v>
      </c>
      <c r="F109" s="41">
        <f>SUM(D109+E109)</f>
        <v>87000</v>
      </c>
      <c r="G109" s="41">
        <v>24900</v>
      </c>
      <c r="H109" s="41">
        <v>25921.79</v>
      </c>
      <c r="I109" s="41">
        <v>25921.79</v>
      </c>
      <c r="J109" s="99">
        <v>24900</v>
      </c>
      <c r="K109" s="99">
        <v>0</v>
      </c>
      <c r="L109" s="41">
        <v>25000</v>
      </c>
      <c r="M109" s="41"/>
      <c r="N109" s="41"/>
      <c r="O109" s="41">
        <v>25000</v>
      </c>
      <c r="P109" s="41">
        <v>0</v>
      </c>
      <c r="Q109" s="41">
        <f t="shared" si="65"/>
        <v>25000</v>
      </c>
      <c r="R109" s="41">
        <v>23710.52</v>
      </c>
      <c r="S109" s="42">
        <f t="shared" si="39"/>
        <v>1289.4799999999996</v>
      </c>
      <c r="T109" s="41">
        <v>-1200</v>
      </c>
      <c r="U109" s="187">
        <v>23800</v>
      </c>
      <c r="V109" s="196">
        <v>47600</v>
      </c>
      <c r="W109" s="196">
        <v>71400</v>
      </c>
      <c r="X109" s="196">
        <v>71875.39</v>
      </c>
      <c r="Y109" s="196">
        <v>0</v>
      </c>
      <c r="Z109" s="77">
        <f t="shared" si="41"/>
        <v>71875.39</v>
      </c>
      <c r="AA109" s="196">
        <v>500</v>
      </c>
      <c r="AB109" s="196">
        <v>71900</v>
      </c>
      <c r="AC109" s="286">
        <f t="shared" si="33"/>
        <v>71900</v>
      </c>
      <c r="AD109" s="276"/>
      <c r="AE109" s="263"/>
      <c r="AF109" s="248" t="s">
        <v>344</v>
      </c>
      <c r="AG109" s="196">
        <v>71875.39</v>
      </c>
    </row>
    <row r="110" spans="1:33" s="126" customFormat="1" ht="18.75" hidden="1">
      <c r="A110" s="20" t="s">
        <v>326</v>
      </c>
      <c r="B110" s="124">
        <v>31216</v>
      </c>
      <c r="C110" s="135" t="s">
        <v>322</v>
      </c>
      <c r="D110" s="125"/>
      <c r="E110" s="125"/>
      <c r="F110" s="41"/>
      <c r="G110" s="41"/>
      <c r="H110" s="41"/>
      <c r="I110" s="41"/>
      <c r="J110" s="99"/>
      <c r="K110" s="99"/>
      <c r="L110" s="41">
        <v>0</v>
      </c>
      <c r="M110" s="41"/>
      <c r="N110" s="41">
        <v>60000</v>
      </c>
      <c r="O110" s="41">
        <v>60000</v>
      </c>
      <c r="P110" s="41">
        <v>1000</v>
      </c>
      <c r="Q110" s="41">
        <f t="shared" si="65"/>
        <v>61000</v>
      </c>
      <c r="R110" s="41">
        <v>61000</v>
      </c>
      <c r="S110" s="42">
        <f t="shared" si="39"/>
        <v>0</v>
      </c>
      <c r="T110" s="41">
        <v>0</v>
      </c>
      <c r="U110" s="187">
        <v>61000</v>
      </c>
      <c r="V110" s="196">
        <v>1000</v>
      </c>
      <c r="W110" s="196">
        <v>62000</v>
      </c>
      <c r="X110" s="196">
        <v>60000</v>
      </c>
      <c r="Y110" s="196">
        <v>2000</v>
      </c>
      <c r="Z110" s="77">
        <f t="shared" si="41"/>
        <v>62000</v>
      </c>
      <c r="AA110" s="196">
        <v>0</v>
      </c>
      <c r="AB110" s="196">
        <v>62000</v>
      </c>
      <c r="AC110" s="286">
        <f t="shared" si="33"/>
        <v>62000</v>
      </c>
      <c r="AD110" s="276"/>
      <c r="AE110" s="263"/>
      <c r="AF110" s="248" t="s">
        <v>355</v>
      </c>
      <c r="AG110" s="196">
        <v>61000</v>
      </c>
    </row>
    <row r="111" spans="1:64" s="2" customFormat="1" ht="10.5" customHeight="1">
      <c r="A111" s="22"/>
      <c r="B111" s="23">
        <v>313</v>
      </c>
      <c r="C111" s="144" t="s">
        <v>49</v>
      </c>
      <c r="D111" s="24">
        <v>724000</v>
      </c>
      <c r="E111" s="24" t="e">
        <f>SUM(E112+E115)</f>
        <v>#REF!</v>
      </c>
      <c r="F111" s="24" t="e">
        <f>SUM(F112+F115)</f>
        <v>#REF!</v>
      </c>
      <c r="G111" s="24" t="e">
        <f>SUM(G112+G115)</f>
        <v>#REF!</v>
      </c>
      <c r="H111" s="24">
        <v>714050</v>
      </c>
      <c r="I111" s="24">
        <f aca="true" t="shared" si="66" ref="I111:P111">SUM(I112+I115)</f>
        <v>668414.92</v>
      </c>
      <c r="J111" s="103" t="e">
        <f t="shared" si="66"/>
        <v>#REF!</v>
      </c>
      <c r="K111" s="103" t="e">
        <f t="shared" si="66"/>
        <v>#REF!</v>
      </c>
      <c r="L111" s="24" t="e">
        <f t="shared" si="66"/>
        <v>#REF!</v>
      </c>
      <c r="M111" s="24" t="e">
        <f t="shared" si="66"/>
        <v>#REF!</v>
      </c>
      <c r="N111" s="24" t="e">
        <f t="shared" si="66"/>
        <v>#REF!</v>
      </c>
      <c r="O111" s="24" t="e">
        <f t="shared" si="66"/>
        <v>#REF!</v>
      </c>
      <c r="P111" s="24" t="e">
        <f t="shared" si="66"/>
        <v>#REF!</v>
      </c>
      <c r="Q111" s="39" t="e">
        <f t="shared" si="65"/>
        <v>#REF!</v>
      </c>
      <c r="R111" s="24">
        <v>515000.84</v>
      </c>
      <c r="S111" s="56" t="e">
        <f t="shared" si="39"/>
        <v>#REF!</v>
      </c>
      <c r="T111" s="24">
        <f aca="true" t="shared" si="67" ref="T111:Y111">SUM(T112+T115)</f>
        <v>0</v>
      </c>
      <c r="U111" s="186">
        <f t="shared" si="67"/>
        <v>724500</v>
      </c>
      <c r="V111" s="186">
        <f t="shared" si="67"/>
        <v>0</v>
      </c>
      <c r="W111" s="77">
        <f t="shared" si="67"/>
        <v>724500</v>
      </c>
      <c r="X111" s="77">
        <f t="shared" si="67"/>
        <v>501955.02</v>
      </c>
      <c r="Y111" s="77">
        <f t="shared" si="67"/>
        <v>0</v>
      </c>
      <c r="Z111" s="77">
        <f t="shared" si="41"/>
        <v>501955.02</v>
      </c>
      <c r="AA111" s="77">
        <f aca="true" t="shared" si="68" ref="AA111:AG111">SUM(AA112+AA115)</f>
        <v>0</v>
      </c>
      <c r="AB111" s="77">
        <f t="shared" si="68"/>
        <v>724500</v>
      </c>
      <c r="AC111" s="77">
        <f t="shared" si="68"/>
        <v>724500</v>
      </c>
      <c r="AD111" s="77">
        <f t="shared" si="68"/>
        <v>0</v>
      </c>
      <c r="AE111" s="77">
        <f t="shared" si="68"/>
        <v>0</v>
      </c>
      <c r="AF111" s="77">
        <f t="shared" si="68"/>
        <v>0</v>
      </c>
      <c r="AG111" s="77">
        <f t="shared" si="68"/>
        <v>724500</v>
      </c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</row>
    <row r="112" spans="1:64" s="2" customFormat="1" ht="12" hidden="1">
      <c r="A112" s="22"/>
      <c r="B112" s="23">
        <v>3132</v>
      </c>
      <c r="C112" s="144" t="s">
        <v>50</v>
      </c>
      <c r="D112" s="24">
        <v>632000</v>
      </c>
      <c r="E112" s="24">
        <f>SUM(E113+E114)</f>
        <v>-17850</v>
      </c>
      <c r="F112" s="24">
        <f>SUM(F113+F114)</f>
        <v>614150</v>
      </c>
      <c r="G112" s="24">
        <f>SUM(G113+G114)</f>
        <v>615000</v>
      </c>
      <c r="H112" s="24">
        <v>644200</v>
      </c>
      <c r="I112" s="24">
        <f aca="true" t="shared" si="69" ref="I112:P112">SUM(I113+I114)</f>
        <v>603573.0700000001</v>
      </c>
      <c r="J112" s="103">
        <f t="shared" si="69"/>
        <v>615000</v>
      </c>
      <c r="K112" s="103">
        <f t="shared" si="69"/>
        <v>0</v>
      </c>
      <c r="L112" s="24">
        <f t="shared" si="69"/>
        <v>615000</v>
      </c>
      <c r="M112" s="24">
        <f t="shared" si="69"/>
        <v>0</v>
      </c>
      <c r="N112" s="24">
        <f t="shared" si="69"/>
        <v>0</v>
      </c>
      <c r="O112" s="24">
        <f t="shared" si="69"/>
        <v>615000</v>
      </c>
      <c r="P112" s="24">
        <f t="shared" si="69"/>
        <v>0</v>
      </c>
      <c r="Q112" s="39">
        <f t="shared" si="65"/>
        <v>615000</v>
      </c>
      <c r="R112" s="24">
        <v>465108.83</v>
      </c>
      <c r="S112" s="56">
        <f t="shared" si="39"/>
        <v>149891.16999999998</v>
      </c>
      <c r="T112" s="24">
        <f>SUM(T113:T114)</f>
        <v>10000</v>
      </c>
      <c r="U112" s="186">
        <f>SUM(U113+U114)</f>
        <v>654500</v>
      </c>
      <c r="V112" s="186">
        <f>SUM(V113+V114)</f>
        <v>0</v>
      </c>
      <c r="W112" s="77">
        <f>SUM(W113+W114)</f>
        <v>654500</v>
      </c>
      <c r="X112" s="77">
        <f>SUM(X113+X114)</f>
        <v>453750.2</v>
      </c>
      <c r="Y112" s="77">
        <f>SUM(Y113+Y114)</f>
        <v>0</v>
      </c>
      <c r="Z112" s="77">
        <f t="shared" si="41"/>
        <v>453750.2</v>
      </c>
      <c r="AA112" s="77">
        <f aca="true" t="shared" si="70" ref="AA112:AG112">SUM(AA113+AA114)</f>
        <v>0</v>
      </c>
      <c r="AB112" s="77">
        <f t="shared" si="70"/>
        <v>654500</v>
      </c>
      <c r="AC112" s="77">
        <f t="shared" si="70"/>
        <v>654500</v>
      </c>
      <c r="AD112" s="77">
        <f t="shared" si="70"/>
        <v>0</v>
      </c>
      <c r="AE112" s="77">
        <f t="shared" si="70"/>
        <v>0</v>
      </c>
      <c r="AF112" s="77">
        <f t="shared" si="70"/>
        <v>0</v>
      </c>
      <c r="AG112" s="77">
        <f t="shared" si="70"/>
        <v>654704.34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</row>
    <row r="113" spans="1:64" s="3" customFormat="1" ht="18.75" hidden="1">
      <c r="A113" s="25" t="s">
        <v>51</v>
      </c>
      <c r="B113" s="26">
        <v>31321</v>
      </c>
      <c r="C113" s="136" t="s">
        <v>50</v>
      </c>
      <c r="D113" s="27">
        <v>602000</v>
      </c>
      <c r="E113" s="27">
        <v>-17850</v>
      </c>
      <c r="F113" s="41">
        <f>SUM(D113+E113)</f>
        <v>584150</v>
      </c>
      <c r="G113" s="41">
        <v>585000</v>
      </c>
      <c r="H113" s="41">
        <v>622500</v>
      </c>
      <c r="I113" s="41">
        <v>583209.56</v>
      </c>
      <c r="J113" s="99">
        <v>585000</v>
      </c>
      <c r="K113" s="99">
        <v>0</v>
      </c>
      <c r="L113" s="41">
        <v>585000</v>
      </c>
      <c r="M113" s="41"/>
      <c r="N113" s="41"/>
      <c r="O113" s="41">
        <v>585000</v>
      </c>
      <c r="P113" s="41">
        <v>0</v>
      </c>
      <c r="Q113" s="41">
        <f t="shared" si="65"/>
        <v>585000</v>
      </c>
      <c r="R113" s="41">
        <v>449706.89</v>
      </c>
      <c r="S113" s="42">
        <f t="shared" si="39"/>
        <v>135293.11</v>
      </c>
      <c r="T113" s="41">
        <v>15000</v>
      </c>
      <c r="U113" s="187">
        <v>623500</v>
      </c>
      <c r="V113" s="196">
        <v>0</v>
      </c>
      <c r="W113" s="196">
        <v>623500</v>
      </c>
      <c r="X113" s="196">
        <v>439573.14</v>
      </c>
      <c r="Y113" s="196"/>
      <c r="Z113" s="77">
        <f t="shared" si="41"/>
        <v>439573.14</v>
      </c>
      <c r="AA113" s="196">
        <v>0</v>
      </c>
      <c r="AB113" s="196">
        <v>623500</v>
      </c>
      <c r="AC113" s="286">
        <f t="shared" si="33"/>
        <v>623500</v>
      </c>
      <c r="AD113" s="276"/>
      <c r="AE113" s="263"/>
      <c r="AF113" s="243"/>
      <c r="AG113" s="196">
        <v>628788.27</v>
      </c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</row>
    <row r="114" spans="1:64" s="3" customFormat="1" ht="11.25" customHeight="1" hidden="1">
      <c r="A114" s="25" t="s">
        <v>52</v>
      </c>
      <c r="B114" s="26">
        <v>31322</v>
      </c>
      <c r="C114" s="136" t="s">
        <v>53</v>
      </c>
      <c r="D114" s="27">
        <v>30000</v>
      </c>
      <c r="E114" s="27">
        <v>0</v>
      </c>
      <c r="F114" s="41">
        <f>SUM(D114+E114)</f>
        <v>30000</v>
      </c>
      <c r="G114" s="41">
        <v>30000</v>
      </c>
      <c r="H114" s="41">
        <v>21700</v>
      </c>
      <c r="I114" s="41">
        <v>20363.51</v>
      </c>
      <c r="J114" s="99">
        <v>30000</v>
      </c>
      <c r="K114" s="99">
        <v>0</v>
      </c>
      <c r="L114" s="41">
        <v>30000</v>
      </c>
      <c r="M114" s="41"/>
      <c r="N114" s="41"/>
      <c r="O114" s="41">
        <v>30000</v>
      </c>
      <c r="P114" s="41">
        <v>0</v>
      </c>
      <c r="Q114" s="41">
        <f t="shared" si="65"/>
        <v>30000</v>
      </c>
      <c r="R114" s="41">
        <v>15401.94</v>
      </c>
      <c r="S114" s="42">
        <f t="shared" si="39"/>
        <v>14598.06</v>
      </c>
      <c r="T114" s="41">
        <v>-5000</v>
      </c>
      <c r="U114" s="187">
        <v>31000</v>
      </c>
      <c r="V114" s="196">
        <v>0</v>
      </c>
      <c r="W114" s="196">
        <v>31000</v>
      </c>
      <c r="X114" s="196">
        <v>14177.06</v>
      </c>
      <c r="Y114" s="196"/>
      <c r="Z114" s="77">
        <f t="shared" si="41"/>
        <v>14177.06</v>
      </c>
      <c r="AA114" s="196"/>
      <c r="AB114" s="196">
        <v>31000</v>
      </c>
      <c r="AC114" s="286">
        <f t="shared" si="33"/>
        <v>31000</v>
      </c>
      <c r="AD114" s="276"/>
      <c r="AE114" s="263"/>
      <c r="AF114" s="243"/>
      <c r="AG114" s="196">
        <v>25916.07</v>
      </c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</row>
    <row r="115" spans="1:64" s="2" customFormat="1" ht="14.25" customHeight="1" hidden="1">
      <c r="A115" s="22"/>
      <c r="B115" s="23">
        <v>3133</v>
      </c>
      <c r="C115" s="144" t="s">
        <v>54</v>
      </c>
      <c r="D115" s="24">
        <v>92000</v>
      </c>
      <c r="E115" s="24" t="e">
        <f>SUM(E116+#REF!)</f>
        <v>#REF!</v>
      </c>
      <c r="F115" s="24" t="e">
        <f>SUM(F116+#REF!)</f>
        <v>#REF!</v>
      </c>
      <c r="G115" s="24" t="e">
        <f>SUM(G116+#REF!)</f>
        <v>#REF!</v>
      </c>
      <c r="H115" s="24">
        <v>69850</v>
      </c>
      <c r="I115" s="24">
        <v>64841.85</v>
      </c>
      <c r="J115" s="103" t="e">
        <f>SUM(J116+#REF!)</f>
        <v>#REF!</v>
      </c>
      <c r="K115" s="103" t="e">
        <f>SUM(K116+#REF!)</f>
        <v>#REF!</v>
      </c>
      <c r="L115" s="24" t="e">
        <f>SUM(L116+#REF!)</f>
        <v>#REF!</v>
      </c>
      <c r="M115" s="24" t="e">
        <f>SUM(M116+#REF!)</f>
        <v>#REF!</v>
      </c>
      <c r="N115" s="24" t="e">
        <f>SUM(N116+#REF!)</f>
        <v>#REF!</v>
      </c>
      <c r="O115" s="24" t="e">
        <f>SUM(O116+#REF!)</f>
        <v>#REF!</v>
      </c>
      <c r="P115" s="24" t="e">
        <f>SUM(P116+#REF!)</f>
        <v>#REF!</v>
      </c>
      <c r="Q115" s="39" t="e">
        <f t="shared" si="65"/>
        <v>#REF!</v>
      </c>
      <c r="R115" s="24">
        <v>49892.01</v>
      </c>
      <c r="S115" s="56" t="e">
        <f t="shared" si="39"/>
        <v>#REF!</v>
      </c>
      <c r="T115" s="24">
        <f aca="true" t="shared" si="71" ref="T115:Y115">SUM(T116)</f>
        <v>-10000</v>
      </c>
      <c r="U115" s="186">
        <f t="shared" si="71"/>
        <v>70000</v>
      </c>
      <c r="V115" s="186">
        <f t="shared" si="71"/>
        <v>0</v>
      </c>
      <c r="W115" s="77">
        <f t="shared" si="71"/>
        <v>70000</v>
      </c>
      <c r="X115" s="77">
        <f t="shared" si="71"/>
        <v>48204.82</v>
      </c>
      <c r="Y115" s="77">
        <f t="shared" si="71"/>
        <v>0</v>
      </c>
      <c r="Z115" s="77">
        <f t="shared" si="41"/>
        <v>48204.82</v>
      </c>
      <c r="AA115" s="77">
        <f aca="true" t="shared" si="72" ref="AA115:AG115">SUM(AA116)</f>
        <v>0</v>
      </c>
      <c r="AB115" s="77">
        <f t="shared" si="72"/>
        <v>70000</v>
      </c>
      <c r="AC115" s="77">
        <f t="shared" si="72"/>
        <v>70000</v>
      </c>
      <c r="AD115" s="77">
        <f t="shared" si="72"/>
        <v>0</v>
      </c>
      <c r="AE115" s="77">
        <f t="shared" si="72"/>
        <v>0</v>
      </c>
      <c r="AF115" s="77">
        <f t="shared" si="72"/>
        <v>0</v>
      </c>
      <c r="AG115" s="77">
        <f t="shared" si="72"/>
        <v>69795.66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</row>
    <row r="116" spans="1:64" s="3" customFormat="1" ht="18.75" hidden="1">
      <c r="A116" s="25" t="s">
        <v>55</v>
      </c>
      <c r="B116" s="26">
        <v>31332</v>
      </c>
      <c r="C116" s="136" t="s">
        <v>56</v>
      </c>
      <c r="D116" s="27">
        <v>80000</v>
      </c>
      <c r="E116" s="27">
        <v>0</v>
      </c>
      <c r="F116" s="41">
        <f>SUM(D116+E116)</f>
        <v>80000</v>
      </c>
      <c r="G116" s="41">
        <v>80000</v>
      </c>
      <c r="H116" s="41">
        <v>69000</v>
      </c>
      <c r="I116" s="41">
        <v>64031.08</v>
      </c>
      <c r="J116" s="99">
        <v>80000</v>
      </c>
      <c r="K116" s="99">
        <v>0</v>
      </c>
      <c r="L116" s="41">
        <v>70000</v>
      </c>
      <c r="M116" s="41"/>
      <c r="N116" s="41"/>
      <c r="O116" s="41">
        <v>70000</v>
      </c>
      <c r="P116" s="41">
        <v>0</v>
      </c>
      <c r="Q116" s="41">
        <f t="shared" si="65"/>
        <v>70000</v>
      </c>
      <c r="R116" s="41">
        <v>49892.01</v>
      </c>
      <c r="S116" s="42">
        <f t="shared" si="39"/>
        <v>20107.989999999998</v>
      </c>
      <c r="T116" s="41">
        <v>-10000</v>
      </c>
      <c r="U116" s="187">
        <v>70000</v>
      </c>
      <c r="V116" s="196">
        <v>0</v>
      </c>
      <c r="W116" s="196">
        <v>70000</v>
      </c>
      <c r="X116" s="196">
        <v>48204.82</v>
      </c>
      <c r="Y116" s="196"/>
      <c r="Z116" s="77">
        <f t="shared" si="41"/>
        <v>48204.82</v>
      </c>
      <c r="AA116" s="196">
        <v>0</v>
      </c>
      <c r="AB116" s="196">
        <v>70000</v>
      </c>
      <c r="AC116" s="286">
        <f t="shared" si="33"/>
        <v>70000</v>
      </c>
      <c r="AD116" s="276"/>
      <c r="AE116" s="263"/>
      <c r="AF116" s="243"/>
      <c r="AG116" s="196">
        <v>69795.66</v>
      </c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</row>
    <row r="117" spans="1:64" s="2" customFormat="1" ht="16.5" customHeight="1">
      <c r="A117" s="22"/>
      <c r="B117" s="23">
        <v>32</v>
      </c>
      <c r="C117" s="144" t="s">
        <v>58</v>
      </c>
      <c r="D117" s="24">
        <v>32000</v>
      </c>
      <c r="E117" s="24">
        <f>SUM(E118)</f>
        <v>0</v>
      </c>
      <c r="F117" s="24">
        <f>SUM(F118)</f>
        <v>32000</v>
      </c>
      <c r="G117" s="24">
        <f>SUM(G118)</f>
        <v>0</v>
      </c>
      <c r="H117" s="24"/>
      <c r="I117" s="24"/>
      <c r="J117" s="103">
        <f>SUM(J118)</f>
        <v>0</v>
      </c>
      <c r="K117" s="103"/>
      <c r="L117" s="24"/>
      <c r="M117" s="24"/>
      <c r="N117" s="24"/>
      <c r="O117" s="24"/>
      <c r="P117" s="24"/>
      <c r="Q117" s="164">
        <f t="shared" si="65"/>
        <v>0</v>
      </c>
      <c r="R117" s="24"/>
      <c r="S117" s="42">
        <f t="shared" si="39"/>
        <v>0</v>
      </c>
      <c r="T117" s="24"/>
      <c r="U117" s="186">
        <f>SUM(U118)</f>
        <v>32000</v>
      </c>
      <c r="V117" s="186">
        <f>SUM(V118)</f>
        <v>14000</v>
      </c>
      <c r="W117" s="77">
        <f>SUM(W118)</f>
        <v>46000</v>
      </c>
      <c r="X117" s="77">
        <f>SUM(X118)</f>
        <v>14000</v>
      </c>
      <c r="Y117" s="77">
        <f>SUM(Y118)</f>
        <v>0</v>
      </c>
      <c r="Z117" s="77">
        <f t="shared" si="41"/>
        <v>14000</v>
      </c>
      <c r="AA117" s="77">
        <f aca="true" t="shared" si="73" ref="AA117:AG117">SUM(AA118)</f>
        <v>0</v>
      </c>
      <c r="AB117" s="77">
        <f t="shared" si="73"/>
        <v>46000</v>
      </c>
      <c r="AC117" s="77">
        <f t="shared" si="73"/>
        <v>46000</v>
      </c>
      <c r="AD117" s="77">
        <f t="shared" si="73"/>
        <v>0</v>
      </c>
      <c r="AE117" s="77">
        <f t="shared" si="73"/>
        <v>0</v>
      </c>
      <c r="AF117" s="77">
        <f t="shared" si="73"/>
        <v>0</v>
      </c>
      <c r="AG117" s="77">
        <f t="shared" si="73"/>
        <v>32000</v>
      </c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</row>
    <row r="118" spans="1:64" s="2" customFormat="1" ht="15" customHeight="1">
      <c r="A118" s="22"/>
      <c r="B118" s="23">
        <v>323</v>
      </c>
      <c r="C118" s="144" t="s">
        <v>59</v>
      </c>
      <c r="D118" s="24">
        <v>32000</v>
      </c>
      <c r="E118" s="24">
        <f>SUM(E121)</f>
        <v>0</v>
      </c>
      <c r="F118" s="24">
        <f>SUM(F121)</f>
        <v>32000</v>
      </c>
      <c r="G118" s="24">
        <f>SUM(G121)</f>
        <v>0</v>
      </c>
      <c r="H118" s="24"/>
      <c r="I118" s="24"/>
      <c r="J118" s="103">
        <f>SUM(J121)</f>
        <v>0</v>
      </c>
      <c r="K118" s="103"/>
      <c r="L118" s="24"/>
      <c r="M118" s="24"/>
      <c r="N118" s="24"/>
      <c r="O118" s="24"/>
      <c r="P118" s="24"/>
      <c r="Q118" s="164">
        <f t="shared" si="65"/>
        <v>0</v>
      </c>
      <c r="R118" s="24"/>
      <c r="S118" s="42">
        <f t="shared" si="39"/>
        <v>0</v>
      </c>
      <c r="T118" s="24"/>
      <c r="U118" s="186">
        <f>SUM(U121)</f>
        <v>32000</v>
      </c>
      <c r="V118" s="186">
        <f>SUM(V121+V119)</f>
        <v>14000</v>
      </c>
      <c r="W118" s="77">
        <f>SUM(W121+W119)</f>
        <v>46000</v>
      </c>
      <c r="X118" s="77">
        <f>SUM(X121+X119)</f>
        <v>14000</v>
      </c>
      <c r="Y118" s="77">
        <f>SUM(Y121+Y119)</f>
        <v>0</v>
      </c>
      <c r="Z118" s="77">
        <f t="shared" si="41"/>
        <v>14000</v>
      </c>
      <c r="AA118" s="77">
        <f aca="true" t="shared" si="74" ref="AA118:AG118">SUM(AA121+AA119)</f>
        <v>0</v>
      </c>
      <c r="AB118" s="77">
        <f t="shared" si="74"/>
        <v>46000</v>
      </c>
      <c r="AC118" s="77">
        <f t="shared" si="74"/>
        <v>46000</v>
      </c>
      <c r="AD118" s="77">
        <f t="shared" si="74"/>
        <v>0</v>
      </c>
      <c r="AE118" s="77">
        <f t="shared" si="74"/>
        <v>0</v>
      </c>
      <c r="AF118" s="77">
        <f t="shared" si="74"/>
        <v>0</v>
      </c>
      <c r="AG118" s="77">
        <f t="shared" si="74"/>
        <v>32000</v>
      </c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</row>
    <row r="119" spans="1:64" s="2" customFormat="1" ht="15.75" customHeight="1" hidden="1">
      <c r="A119" s="22"/>
      <c r="B119" s="23">
        <v>3232</v>
      </c>
      <c r="C119" s="144" t="s">
        <v>108</v>
      </c>
      <c r="D119" s="24"/>
      <c r="E119" s="24"/>
      <c r="F119" s="24"/>
      <c r="G119" s="24"/>
      <c r="H119" s="24"/>
      <c r="I119" s="24"/>
      <c r="J119" s="103"/>
      <c r="K119" s="103"/>
      <c r="L119" s="24"/>
      <c r="M119" s="24"/>
      <c r="N119" s="24"/>
      <c r="O119" s="24"/>
      <c r="P119" s="24"/>
      <c r="Q119" s="164"/>
      <c r="R119" s="24"/>
      <c r="S119" s="42"/>
      <c r="T119" s="24"/>
      <c r="U119" s="186">
        <v>0</v>
      </c>
      <c r="V119" s="186">
        <f>SUM(V120)</f>
        <v>14000</v>
      </c>
      <c r="W119" s="77">
        <f>SUM(W120)</f>
        <v>14000</v>
      </c>
      <c r="X119" s="77">
        <f>SUM(X120)</f>
        <v>14000</v>
      </c>
      <c r="Y119" s="77">
        <f>SUM(Y120)</f>
        <v>0</v>
      </c>
      <c r="Z119" s="77">
        <f t="shared" si="41"/>
        <v>14000</v>
      </c>
      <c r="AA119" s="77">
        <f aca="true" t="shared" si="75" ref="AA119:AG119">SUM(AA120)</f>
        <v>0</v>
      </c>
      <c r="AB119" s="77">
        <f t="shared" si="75"/>
        <v>14000</v>
      </c>
      <c r="AC119" s="77">
        <f t="shared" si="75"/>
        <v>14000</v>
      </c>
      <c r="AD119" s="77">
        <f t="shared" si="75"/>
        <v>0</v>
      </c>
      <c r="AE119" s="77">
        <f t="shared" si="75"/>
        <v>0</v>
      </c>
      <c r="AF119" s="77">
        <f t="shared" si="75"/>
        <v>0</v>
      </c>
      <c r="AG119" s="77">
        <f t="shared" si="75"/>
        <v>32000</v>
      </c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</row>
    <row r="120" spans="1:64" s="3" customFormat="1" ht="22.5" customHeight="1" hidden="1">
      <c r="A120" s="25" t="s">
        <v>381</v>
      </c>
      <c r="B120" s="74">
        <v>32321</v>
      </c>
      <c r="C120" s="145" t="s">
        <v>277</v>
      </c>
      <c r="D120" s="27"/>
      <c r="E120" s="27"/>
      <c r="F120" s="27"/>
      <c r="G120" s="27"/>
      <c r="H120" s="27"/>
      <c r="I120" s="27"/>
      <c r="J120" s="104"/>
      <c r="K120" s="104"/>
      <c r="L120" s="27"/>
      <c r="M120" s="27"/>
      <c r="N120" s="27"/>
      <c r="O120" s="27"/>
      <c r="P120" s="27"/>
      <c r="Q120" s="177"/>
      <c r="R120" s="27"/>
      <c r="S120" s="42"/>
      <c r="T120" s="27"/>
      <c r="U120" s="187">
        <v>0</v>
      </c>
      <c r="V120" s="187">
        <v>14000</v>
      </c>
      <c r="W120" s="85">
        <v>14000</v>
      </c>
      <c r="X120" s="85">
        <v>14000</v>
      </c>
      <c r="Y120" s="85">
        <v>0</v>
      </c>
      <c r="Z120" s="77">
        <f t="shared" si="41"/>
        <v>14000</v>
      </c>
      <c r="AA120" s="85">
        <v>0</v>
      </c>
      <c r="AB120" s="85">
        <v>14000</v>
      </c>
      <c r="AC120" s="286">
        <f t="shared" si="33"/>
        <v>14000</v>
      </c>
      <c r="AD120" s="276"/>
      <c r="AE120" s="263"/>
      <c r="AF120" s="243"/>
      <c r="AG120" s="85">
        <v>32000</v>
      </c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</row>
    <row r="121" spans="1:64" s="2" customFormat="1" ht="14.25" customHeight="1" hidden="1">
      <c r="A121" s="22"/>
      <c r="B121" s="23">
        <v>3236</v>
      </c>
      <c r="C121" s="144" t="s">
        <v>60</v>
      </c>
      <c r="D121" s="24">
        <v>32000</v>
      </c>
      <c r="E121" s="24">
        <f>SUM(E122)</f>
        <v>0</v>
      </c>
      <c r="F121" s="24">
        <f>SUM(F122)</f>
        <v>32000</v>
      </c>
      <c r="G121" s="24">
        <f>SUM(G122)</f>
        <v>0</v>
      </c>
      <c r="H121" s="24"/>
      <c r="I121" s="24"/>
      <c r="J121" s="103">
        <f>SUM(J122)</f>
        <v>0</v>
      </c>
      <c r="K121" s="103"/>
      <c r="L121" s="24"/>
      <c r="M121" s="24"/>
      <c r="N121" s="24"/>
      <c r="O121" s="24"/>
      <c r="P121" s="24"/>
      <c r="Q121" s="164">
        <f aca="true" t="shared" si="76" ref="Q121:Q152">SUM(O121+P121)</f>
        <v>0</v>
      </c>
      <c r="R121" s="24"/>
      <c r="S121" s="42">
        <f aca="true" t="shared" si="77" ref="S121:S152">SUM(Q121-R121)</f>
        <v>0</v>
      </c>
      <c r="T121" s="24"/>
      <c r="U121" s="186">
        <f>SUM(U122)</f>
        <v>32000</v>
      </c>
      <c r="V121" s="186">
        <f>SUM(V122)</f>
        <v>0</v>
      </c>
      <c r="W121" s="77">
        <f>SUM(W122)</f>
        <v>32000</v>
      </c>
      <c r="X121" s="77">
        <f>SUM(X122)</f>
        <v>0</v>
      </c>
      <c r="Y121" s="77">
        <f>SUM(Y122)</f>
        <v>0</v>
      </c>
      <c r="Z121" s="77">
        <f t="shared" si="41"/>
        <v>0</v>
      </c>
      <c r="AA121" s="77">
        <f aca="true" t="shared" si="78" ref="AA121:AG121">SUM(AA122)</f>
        <v>0</v>
      </c>
      <c r="AB121" s="77">
        <f t="shared" si="78"/>
        <v>32000</v>
      </c>
      <c r="AC121" s="77">
        <f t="shared" si="78"/>
        <v>32000</v>
      </c>
      <c r="AD121" s="77">
        <f t="shared" si="78"/>
        <v>0</v>
      </c>
      <c r="AE121" s="77">
        <f t="shared" si="78"/>
        <v>0</v>
      </c>
      <c r="AF121" s="77">
        <f t="shared" si="78"/>
        <v>0</v>
      </c>
      <c r="AG121" s="77">
        <f t="shared" si="78"/>
        <v>0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</row>
    <row r="122" spans="1:64" s="3" customFormat="1" ht="18.75" customHeight="1" hidden="1">
      <c r="A122" s="25" t="s">
        <v>61</v>
      </c>
      <c r="B122" s="26">
        <v>32361</v>
      </c>
      <c r="C122" s="136" t="s">
        <v>62</v>
      </c>
      <c r="D122" s="27">
        <v>32000</v>
      </c>
      <c r="E122" s="27">
        <v>0</v>
      </c>
      <c r="F122" s="41">
        <f>SUM(D122+E122)</f>
        <v>32000</v>
      </c>
      <c r="G122" s="41">
        <v>0</v>
      </c>
      <c r="H122" s="41"/>
      <c r="I122" s="41"/>
      <c r="J122" s="99">
        <v>0</v>
      </c>
      <c r="K122" s="99"/>
      <c r="L122" s="41"/>
      <c r="M122" s="41"/>
      <c r="N122" s="41"/>
      <c r="O122" s="41"/>
      <c r="P122" s="41"/>
      <c r="Q122" s="177">
        <f t="shared" si="76"/>
        <v>0</v>
      </c>
      <c r="R122" s="41"/>
      <c r="S122" s="42">
        <f t="shared" si="77"/>
        <v>0</v>
      </c>
      <c r="T122" s="41"/>
      <c r="U122" s="187">
        <v>32000</v>
      </c>
      <c r="V122" s="196">
        <v>0</v>
      </c>
      <c r="W122" s="196">
        <v>32000</v>
      </c>
      <c r="X122" s="196">
        <v>0</v>
      </c>
      <c r="Y122" s="196"/>
      <c r="Z122" s="77">
        <f t="shared" si="41"/>
        <v>0</v>
      </c>
      <c r="AA122" s="196">
        <v>0</v>
      </c>
      <c r="AB122" s="196">
        <v>32000</v>
      </c>
      <c r="AC122" s="286">
        <f t="shared" si="33"/>
        <v>32000</v>
      </c>
      <c r="AD122" s="276"/>
      <c r="AE122" s="263"/>
      <c r="AF122" s="243"/>
      <c r="AG122" s="196">
        <v>0</v>
      </c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</row>
    <row r="123" spans="1:64" s="53" customFormat="1" ht="15" customHeight="1">
      <c r="A123" s="14" t="s">
        <v>196</v>
      </c>
      <c r="B123" s="50"/>
      <c r="C123" s="133" t="s">
        <v>12</v>
      </c>
      <c r="D123" s="51"/>
      <c r="E123" s="51"/>
      <c r="F123" s="16">
        <v>0</v>
      </c>
      <c r="G123" s="16">
        <f>SUM(G124)</f>
        <v>4000</v>
      </c>
      <c r="H123" s="16">
        <v>3820</v>
      </c>
      <c r="I123" s="16">
        <f>SUM(I124)</f>
        <v>3812.13</v>
      </c>
      <c r="J123" s="97">
        <f>SUM(J124)</f>
        <v>4000</v>
      </c>
      <c r="K123" s="97">
        <v>0</v>
      </c>
      <c r="L123" s="16">
        <v>4000</v>
      </c>
      <c r="M123" s="16">
        <v>4000</v>
      </c>
      <c r="N123" s="16">
        <v>0</v>
      </c>
      <c r="O123" s="16">
        <v>4000</v>
      </c>
      <c r="P123" s="16">
        <v>0</v>
      </c>
      <c r="Q123" s="38">
        <f t="shared" si="76"/>
        <v>4000</v>
      </c>
      <c r="R123" s="16">
        <v>1833.41</v>
      </c>
      <c r="S123" s="16">
        <f t="shared" si="77"/>
        <v>2166.59</v>
      </c>
      <c r="T123" s="16">
        <v>0</v>
      </c>
      <c r="U123" s="181">
        <v>8000</v>
      </c>
      <c r="V123" s="190">
        <v>0</v>
      </c>
      <c r="W123" s="190">
        <v>8000</v>
      </c>
      <c r="X123" s="190">
        <v>2300</v>
      </c>
      <c r="Y123" s="190"/>
      <c r="Z123" s="38">
        <f t="shared" si="41"/>
        <v>2300</v>
      </c>
      <c r="AA123" s="190">
        <v>0</v>
      </c>
      <c r="AB123" s="190">
        <v>8000</v>
      </c>
      <c r="AC123" s="286">
        <f t="shared" si="33"/>
        <v>8000</v>
      </c>
      <c r="AD123" s="276"/>
      <c r="AE123" s="263"/>
      <c r="AF123" s="242"/>
      <c r="AG123" s="190">
        <v>3150</v>
      </c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</row>
    <row r="124" spans="1:64" s="2" customFormat="1" ht="18.75">
      <c r="A124" s="22"/>
      <c r="B124" s="23">
        <v>3</v>
      </c>
      <c r="C124" s="144" t="s">
        <v>40</v>
      </c>
      <c r="D124" s="24"/>
      <c r="E124" s="24"/>
      <c r="F124" s="56">
        <v>0</v>
      </c>
      <c r="G124" s="56">
        <v>4000</v>
      </c>
      <c r="H124" s="56">
        <v>3820</v>
      </c>
      <c r="I124" s="19">
        <f>SUM(I125)</f>
        <v>3812.13</v>
      </c>
      <c r="J124" s="112">
        <v>4000</v>
      </c>
      <c r="K124" s="98">
        <v>0</v>
      </c>
      <c r="L124" s="56">
        <v>4000</v>
      </c>
      <c r="M124" s="56">
        <v>4000</v>
      </c>
      <c r="N124" s="56">
        <v>0</v>
      </c>
      <c r="O124" s="56">
        <v>4000</v>
      </c>
      <c r="P124" s="56">
        <v>0</v>
      </c>
      <c r="Q124" s="39">
        <f t="shared" si="76"/>
        <v>4000</v>
      </c>
      <c r="R124" s="56">
        <v>1833.41</v>
      </c>
      <c r="S124" s="56">
        <f t="shared" si="77"/>
        <v>2166.59</v>
      </c>
      <c r="T124" s="56">
        <v>0</v>
      </c>
      <c r="U124" s="186">
        <v>8000</v>
      </c>
      <c r="V124" s="195">
        <v>0</v>
      </c>
      <c r="W124" s="195">
        <v>8000</v>
      </c>
      <c r="X124" s="195">
        <v>2300</v>
      </c>
      <c r="Y124" s="195"/>
      <c r="Z124" s="77">
        <f t="shared" si="41"/>
        <v>2300</v>
      </c>
      <c r="AA124" s="195">
        <v>0</v>
      </c>
      <c r="AB124" s="195">
        <v>8000</v>
      </c>
      <c r="AC124" s="286">
        <f t="shared" si="33"/>
        <v>8000</v>
      </c>
      <c r="AD124" s="276"/>
      <c r="AE124" s="263"/>
      <c r="AF124" s="242"/>
      <c r="AG124" s="195">
        <v>3150</v>
      </c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</row>
    <row r="125" spans="1:64" s="2" customFormat="1" ht="18.75">
      <c r="A125" s="22"/>
      <c r="B125" s="23">
        <v>32</v>
      </c>
      <c r="C125" s="144" t="s">
        <v>58</v>
      </c>
      <c r="D125" s="24"/>
      <c r="E125" s="24"/>
      <c r="F125" s="56">
        <v>0</v>
      </c>
      <c r="G125" s="56">
        <v>4000</v>
      </c>
      <c r="H125" s="56">
        <v>3820</v>
      </c>
      <c r="I125" s="19">
        <f>SUM(I126)</f>
        <v>3812.13</v>
      </c>
      <c r="J125" s="112">
        <v>4000</v>
      </c>
      <c r="K125" s="98">
        <v>0</v>
      </c>
      <c r="L125" s="56">
        <v>4000</v>
      </c>
      <c r="M125" s="56">
        <v>4000</v>
      </c>
      <c r="N125" s="56">
        <v>0</v>
      </c>
      <c r="O125" s="56">
        <v>4000</v>
      </c>
      <c r="P125" s="56">
        <v>0</v>
      </c>
      <c r="Q125" s="39">
        <f t="shared" si="76"/>
        <v>4000</v>
      </c>
      <c r="R125" s="56">
        <v>1833.41</v>
      </c>
      <c r="S125" s="56">
        <f t="shared" si="77"/>
        <v>2166.59</v>
      </c>
      <c r="T125" s="56">
        <v>0</v>
      </c>
      <c r="U125" s="186">
        <v>8000</v>
      </c>
      <c r="V125" s="195">
        <v>0</v>
      </c>
      <c r="W125" s="195">
        <v>8000</v>
      </c>
      <c r="X125" s="195">
        <v>2300</v>
      </c>
      <c r="Y125" s="195"/>
      <c r="Z125" s="77">
        <f t="shared" si="41"/>
        <v>2300</v>
      </c>
      <c r="AA125" s="195">
        <v>0</v>
      </c>
      <c r="AB125" s="195">
        <v>8000</v>
      </c>
      <c r="AC125" s="286">
        <f t="shared" si="33"/>
        <v>8000</v>
      </c>
      <c r="AD125" s="276"/>
      <c r="AE125" s="263"/>
      <c r="AF125" s="240"/>
      <c r="AG125" s="195">
        <v>3150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</row>
    <row r="126" spans="1:64" s="2" customFormat="1" ht="18.75">
      <c r="A126" s="22"/>
      <c r="B126" s="23">
        <v>322</v>
      </c>
      <c r="C126" s="144" t="s">
        <v>83</v>
      </c>
      <c r="D126" s="24"/>
      <c r="E126" s="24"/>
      <c r="F126" s="56">
        <v>0</v>
      </c>
      <c r="G126" s="56">
        <v>4000</v>
      </c>
      <c r="H126" s="56">
        <v>3820</v>
      </c>
      <c r="I126" s="19">
        <f>SUM(I127)</f>
        <v>3812.13</v>
      </c>
      <c r="J126" s="112">
        <v>4000</v>
      </c>
      <c r="K126" s="98">
        <v>0</v>
      </c>
      <c r="L126" s="56">
        <v>4000</v>
      </c>
      <c r="M126" s="56">
        <v>4000</v>
      </c>
      <c r="N126" s="56">
        <v>0</v>
      </c>
      <c r="O126" s="56">
        <v>4000</v>
      </c>
      <c r="P126" s="56">
        <v>0</v>
      </c>
      <c r="Q126" s="39">
        <f t="shared" si="76"/>
        <v>4000</v>
      </c>
      <c r="R126" s="56">
        <v>1833.41</v>
      </c>
      <c r="S126" s="56">
        <f t="shared" si="77"/>
        <v>2166.59</v>
      </c>
      <c r="T126" s="56">
        <v>0</v>
      </c>
      <c r="U126" s="186">
        <v>8000</v>
      </c>
      <c r="V126" s="195">
        <v>0</v>
      </c>
      <c r="W126" s="195">
        <v>8000</v>
      </c>
      <c r="X126" s="195">
        <v>2300</v>
      </c>
      <c r="Y126" s="195"/>
      <c r="Z126" s="77">
        <f t="shared" si="41"/>
        <v>2300</v>
      </c>
      <c r="AA126" s="195">
        <v>0</v>
      </c>
      <c r="AB126" s="195">
        <v>8000</v>
      </c>
      <c r="AC126" s="286">
        <f t="shared" si="33"/>
        <v>8000</v>
      </c>
      <c r="AD126" s="276"/>
      <c r="AE126" s="263"/>
      <c r="AF126" s="240"/>
      <c r="AG126" s="195">
        <v>3150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</row>
    <row r="127" spans="1:64" s="2" customFormat="1" ht="18.75" hidden="1">
      <c r="A127" s="22"/>
      <c r="B127" s="23">
        <v>3221</v>
      </c>
      <c r="C127" s="144" t="s">
        <v>84</v>
      </c>
      <c r="D127" s="24"/>
      <c r="E127" s="24"/>
      <c r="F127" s="56">
        <v>0</v>
      </c>
      <c r="G127" s="56">
        <v>4000</v>
      </c>
      <c r="H127" s="56">
        <v>3820</v>
      </c>
      <c r="I127" s="19">
        <f>SUM(I128)</f>
        <v>3812.13</v>
      </c>
      <c r="J127" s="112">
        <v>4000</v>
      </c>
      <c r="K127" s="98">
        <v>0</v>
      </c>
      <c r="L127" s="56">
        <v>4000</v>
      </c>
      <c r="M127" s="56">
        <v>4000</v>
      </c>
      <c r="N127" s="56">
        <v>0</v>
      </c>
      <c r="O127" s="56">
        <v>4000</v>
      </c>
      <c r="P127" s="56">
        <v>0</v>
      </c>
      <c r="Q127" s="39">
        <f t="shared" si="76"/>
        <v>4000</v>
      </c>
      <c r="R127" s="56">
        <v>1833.41</v>
      </c>
      <c r="S127" s="56">
        <f t="shared" si="77"/>
        <v>2166.59</v>
      </c>
      <c r="T127" s="56">
        <v>0</v>
      </c>
      <c r="U127" s="186">
        <v>8000</v>
      </c>
      <c r="V127" s="195">
        <v>0</v>
      </c>
      <c r="W127" s="195">
        <v>8000</v>
      </c>
      <c r="X127" s="195">
        <v>2300</v>
      </c>
      <c r="Y127" s="195"/>
      <c r="Z127" s="77">
        <f t="shared" si="41"/>
        <v>2300</v>
      </c>
      <c r="AA127" s="195">
        <v>0</v>
      </c>
      <c r="AB127" s="195">
        <v>8000</v>
      </c>
      <c r="AC127" s="286">
        <f t="shared" si="33"/>
        <v>8000</v>
      </c>
      <c r="AD127" s="276"/>
      <c r="AE127" s="263"/>
      <c r="AF127" s="240"/>
      <c r="AG127" s="195">
        <v>3150</v>
      </c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</row>
    <row r="128" spans="1:64" s="3" customFormat="1" ht="12.75" customHeight="1" hidden="1">
      <c r="A128" s="25" t="s">
        <v>87</v>
      </c>
      <c r="B128" s="26">
        <v>32214</v>
      </c>
      <c r="C128" s="136" t="s">
        <v>88</v>
      </c>
      <c r="D128" s="27"/>
      <c r="E128" s="27"/>
      <c r="F128" s="42">
        <v>0</v>
      </c>
      <c r="G128" s="42">
        <v>4000</v>
      </c>
      <c r="H128" s="42">
        <v>3820</v>
      </c>
      <c r="I128" s="42">
        <v>3812.13</v>
      </c>
      <c r="J128" s="113">
        <v>4000</v>
      </c>
      <c r="K128" s="113">
        <v>0</v>
      </c>
      <c r="L128" s="42">
        <v>4000</v>
      </c>
      <c r="M128" s="42"/>
      <c r="N128" s="42">
        <v>0</v>
      </c>
      <c r="O128" s="42">
        <v>4000</v>
      </c>
      <c r="P128" s="42">
        <v>0</v>
      </c>
      <c r="Q128" s="41">
        <f t="shared" si="76"/>
        <v>4000</v>
      </c>
      <c r="R128" s="42">
        <v>1833.41</v>
      </c>
      <c r="S128" s="42">
        <f t="shared" si="77"/>
        <v>2166.59</v>
      </c>
      <c r="T128" s="42">
        <v>0</v>
      </c>
      <c r="U128" s="187">
        <v>8000</v>
      </c>
      <c r="V128" s="196">
        <v>0</v>
      </c>
      <c r="W128" s="196">
        <v>8000</v>
      </c>
      <c r="X128" s="196">
        <v>2300</v>
      </c>
      <c r="Y128" s="196"/>
      <c r="Z128" s="77">
        <f t="shared" si="41"/>
        <v>2300</v>
      </c>
      <c r="AA128" s="196">
        <v>0</v>
      </c>
      <c r="AB128" s="196">
        <v>8000</v>
      </c>
      <c r="AC128" s="286">
        <f t="shared" si="33"/>
        <v>8000</v>
      </c>
      <c r="AD128" s="276"/>
      <c r="AE128" s="263"/>
      <c r="AF128" s="243"/>
      <c r="AG128" s="196">
        <v>3150</v>
      </c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</row>
    <row r="129" spans="1:64" s="2" customFormat="1" ht="18.75" customHeight="1" hidden="1">
      <c r="A129" s="14" t="s">
        <v>196</v>
      </c>
      <c r="B129" s="50"/>
      <c r="C129" s="133" t="s">
        <v>279</v>
      </c>
      <c r="D129" s="51"/>
      <c r="E129" s="51"/>
      <c r="F129" s="16"/>
      <c r="G129" s="16">
        <f>SUM(G130)</f>
        <v>81393</v>
      </c>
      <c r="H129" s="16">
        <v>6082</v>
      </c>
      <c r="I129" s="16">
        <f>SUM(I130)</f>
        <v>6082</v>
      </c>
      <c r="J129" s="97">
        <f>SUM(J130)</f>
        <v>81393</v>
      </c>
      <c r="K129" s="97">
        <v>0</v>
      </c>
      <c r="L129" s="16"/>
      <c r="M129" s="16">
        <v>81393</v>
      </c>
      <c r="N129" s="16"/>
      <c r="O129" s="16"/>
      <c r="P129" s="16"/>
      <c r="Q129" s="164">
        <f t="shared" si="76"/>
        <v>0</v>
      </c>
      <c r="R129" s="16"/>
      <c r="S129" s="42">
        <f t="shared" si="77"/>
        <v>0</v>
      </c>
      <c r="T129" s="16"/>
      <c r="U129" s="186"/>
      <c r="V129" s="195"/>
      <c r="W129" s="195"/>
      <c r="X129" s="195"/>
      <c r="Y129" s="195"/>
      <c r="Z129" s="77">
        <f t="shared" si="41"/>
        <v>0</v>
      </c>
      <c r="AA129" s="195"/>
      <c r="AB129" s="195"/>
      <c r="AC129" s="286">
        <f t="shared" si="33"/>
        <v>0</v>
      </c>
      <c r="AD129" s="276"/>
      <c r="AE129" s="263"/>
      <c r="AF129" s="240"/>
      <c r="AG129" s="195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</row>
    <row r="130" spans="1:64" s="2" customFormat="1" ht="18.75" customHeight="1" hidden="1">
      <c r="A130" s="22"/>
      <c r="B130" s="23">
        <v>3</v>
      </c>
      <c r="C130" s="144" t="s">
        <v>40</v>
      </c>
      <c r="D130" s="24"/>
      <c r="E130" s="24"/>
      <c r="F130" s="56"/>
      <c r="G130" s="56">
        <v>81393</v>
      </c>
      <c r="H130" s="56">
        <v>6082</v>
      </c>
      <c r="I130" s="19">
        <f>SUM(I131)</f>
        <v>6082</v>
      </c>
      <c r="J130" s="112">
        <v>81393</v>
      </c>
      <c r="K130" s="98">
        <v>0</v>
      </c>
      <c r="L130" s="56"/>
      <c r="M130" s="56">
        <v>81393</v>
      </c>
      <c r="N130" s="56"/>
      <c r="O130" s="56"/>
      <c r="P130" s="56"/>
      <c r="Q130" s="164">
        <f t="shared" si="76"/>
        <v>0</v>
      </c>
      <c r="R130" s="56"/>
      <c r="S130" s="42">
        <f t="shared" si="77"/>
        <v>0</v>
      </c>
      <c r="T130" s="56"/>
      <c r="U130" s="186"/>
      <c r="V130" s="195"/>
      <c r="W130" s="195"/>
      <c r="X130" s="195"/>
      <c r="Y130" s="195"/>
      <c r="Z130" s="77">
        <f t="shared" si="41"/>
        <v>0</v>
      </c>
      <c r="AA130" s="195"/>
      <c r="AB130" s="195"/>
      <c r="AC130" s="286">
        <f t="shared" si="33"/>
        <v>0</v>
      </c>
      <c r="AD130" s="276"/>
      <c r="AE130" s="263"/>
      <c r="AF130" s="240"/>
      <c r="AG130" s="195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</row>
    <row r="131" spans="1:64" s="2" customFormat="1" ht="18.75" customHeight="1" hidden="1">
      <c r="A131" s="22"/>
      <c r="B131" s="23">
        <v>31</v>
      </c>
      <c r="C131" s="144" t="s">
        <v>41</v>
      </c>
      <c r="D131" s="24"/>
      <c r="E131" s="24"/>
      <c r="F131" s="56"/>
      <c r="G131" s="56">
        <v>81393</v>
      </c>
      <c r="H131" s="56">
        <v>6082</v>
      </c>
      <c r="I131" s="19">
        <f>SUM(I132)</f>
        <v>6082</v>
      </c>
      <c r="J131" s="112">
        <v>81393</v>
      </c>
      <c r="K131" s="98">
        <v>0</v>
      </c>
      <c r="L131" s="56"/>
      <c r="M131" s="56">
        <v>81393</v>
      </c>
      <c r="N131" s="56"/>
      <c r="O131" s="56"/>
      <c r="P131" s="56"/>
      <c r="Q131" s="164">
        <f t="shared" si="76"/>
        <v>0</v>
      </c>
      <c r="R131" s="56"/>
      <c r="S131" s="42">
        <f t="shared" si="77"/>
        <v>0</v>
      </c>
      <c r="T131" s="56"/>
      <c r="U131" s="186"/>
      <c r="V131" s="195"/>
      <c r="W131" s="195"/>
      <c r="X131" s="195"/>
      <c r="Y131" s="195"/>
      <c r="Z131" s="77">
        <f t="shared" si="41"/>
        <v>0</v>
      </c>
      <c r="AA131" s="195"/>
      <c r="AB131" s="195"/>
      <c r="AC131" s="286">
        <f t="shared" si="33"/>
        <v>0</v>
      </c>
      <c r="AD131" s="276"/>
      <c r="AE131" s="263"/>
      <c r="AF131" s="240"/>
      <c r="AG131" s="195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</row>
    <row r="132" spans="1:64" s="2" customFormat="1" ht="18.75" customHeight="1" hidden="1">
      <c r="A132" s="22"/>
      <c r="B132" s="23">
        <v>311</v>
      </c>
      <c r="C132" s="144" t="s">
        <v>42</v>
      </c>
      <c r="D132" s="24"/>
      <c r="E132" s="24"/>
      <c r="F132" s="56"/>
      <c r="G132" s="56">
        <v>81393</v>
      </c>
      <c r="H132" s="56">
        <v>6082</v>
      </c>
      <c r="I132" s="19">
        <f>SUM(I133)</f>
        <v>6082</v>
      </c>
      <c r="J132" s="112">
        <v>81393</v>
      </c>
      <c r="K132" s="98">
        <v>0</v>
      </c>
      <c r="L132" s="56"/>
      <c r="M132" s="56">
        <v>81393</v>
      </c>
      <c r="N132" s="56"/>
      <c r="O132" s="56"/>
      <c r="P132" s="56"/>
      <c r="Q132" s="164">
        <f t="shared" si="76"/>
        <v>0</v>
      </c>
      <c r="R132" s="56"/>
      <c r="S132" s="42">
        <f t="shared" si="77"/>
        <v>0</v>
      </c>
      <c r="T132" s="56"/>
      <c r="U132" s="186"/>
      <c r="V132" s="195"/>
      <c r="W132" s="195"/>
      <c r="X132" s="195"/>
      <c r="Y132" s="195"/>
      <c r="Z132" s="77">
        <f t="shared" si="41"/>
        <v>0</v>
      </c>
      <c r="AA132" s="195"/>
      <c r="AB132" s="195"/>
      <c r="AC132" s="286">
        <f t="shared" si="33"/>
        <v>0</v>
      </c>
      <c r="AD132" s="276"/>
      <c r="AE132" s="263"/>
      <c r="AF132" s="240"/>
      <c r="AG132" s="195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</row>
    <row r="133" spans="1:64" s="2" customFormat="1" ht="18.75" customHeight="1" hidden="1">
      <c r="A133" s="22"/>
      <c r="B133" s="23">
        <v>3111</v>
      </c>
      <c r="C133" s="144" t="s">
        <v>43</v>
      </c>
      <c r="D133" s="24"/>
      <c r="E133" s="24"/>
      <c r="F133" s="56"/>
      <c r="G133" s="56">
        <v>81393</v>
      </c>
      <c r="H133" s="56">
        <v>6082</v>
      </c>
      <c r="I133" s="19">
        <f>SUM(I134)</f>
        <v>6082</v>
      </c>
      <c r="J133" s="112">
        <v>81393</v>
      </c>
      <c r="K133" s="98">
        <v>0</v>
      </c>
      <c r="L133" s="56"/>
      <c r="M133" s="56">
        <v>81393</v>
      </c>
      <c r="N133" s="56"/>
      <c r="O133" s="56"/>
      <c r="P133" s="56"/>
      <c r="Q133" s="164">
        <f t="shared" si="76"/>
        <v>0</v>
      </c>
      <c r="R133" s="56"/>
      <c r="S133" s="42">
        <f t="shared" si="77"/>
        <v>0</v>
      </c>
      <c r="T133" s="56"/>
      <c r="U133" s="186"/>
      <c r="V133" s="195"/>
      <c r="W133" s="195"/>
      <c r="X133" s="195"/>
      <c r="Y133" s="195"/>
      <c r="Z133" s="77">
        <f t="shared" si="41"/>
        <v>0</v>
      </c>
      <c r="AA133" s="195"/>
      <c r="AB133" s="195"/>
      <c r="AC133" s="286">
        <f t="shared" si="33"/>
        <v>0</v>
      </c>
      <c r="AD133" s="276"/>
      <c r="AE133" s="263"/>
      <c r="AF133" s="240"/>
      <c r="AG133" s="195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</row>
    <row r="134" spans="1:64" s="3" customFormat="1" ht="18.75" customHeight="1" hidden="1">
      <c r="A134" s="25" t="s">
        <v>280</v>
      </c>
      <c r="B134" s="26">
        <v>31111</v>
      </c>
      <c r="C134" s="136" t="s">
        <v>45</v>
      </c>
      <c r="D134" s="27"/>
      <c r="E134" s="27"/>
      <c r="F134" s="42"/>
      <c r="G134" s="42">
        <v>81393</v>
      </c>
      <c r="H134" s="42">
        <v>6082</v>
      </c>
      <c r="I134" s="42">
        <v>6082</v>
      </c>
      <c r="J134" s="113">
        <v>81393</v>
      </c>
      <c r="K134" s="113">
        <v>0</v>
      </c>
      <c r="L134" s="42"/>
      <c r="M134" s="42"/>
      <c r="N134" s="42"/>
      <c r="O134" s="42"/>
      <c r="P134" s="42"/>
      <c r="Q134" s="164">
        <f t="shared" si="76"/>
        <v>0</v>
      </c>
      <c r="R134" s="42"/>
      <c r="S134" s="42">
        <f t="shared" si="77"/>
        <v>0</v>
      </c>
      <c r="T134" s="42"/>
      <c r="U134" s="186"/>
      <c r="V134" s="195"/>
      <c r="W134" s="195"/>
      <c r="X134" s="195"/>
      <c r="Y134" s="195"/>
      <c r="Z134" s="77">
        <f t="shared" si="41"/>
        <v>0</v>
      </c>
      <c r="AA134" s="195"/>
      <c r="AB134" s="195"/>
      <c r="AC134" s="286">
        <f t="shared" si="33"/>
        <v>0</v>
      </c>
      <c r="AD134" s="276"/>
      <c r="AE134" s="263"/>
      <c r="AF134" s="243"/>
      <c r="AG134" s="195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</row>
    <row r="135" spans="1:64" s="1" customFormat="1" ht="18.75">
      <c r="A135" s="14" t="s">
        <v>9</v>
      </c>
      <c r="B135" s="15" t="s">
        <v>5</v>
      </c>
      <c r="C135" s="133" t="s">
        <v>195</v>
      </c>
      <c r="D135" s="16">
        <v>1889000</v>
      </c>
      <c r="E135" s="16">
        <f>SUM(E136)</f>
        <v>-23583</v>
      </c>
      <c r="F135" s="16">
        <f>SUM(F136)</f>
        <v>1865417</v>
      </c>
      <c r="G135" s="16">
        <f>SUM(G136)</f>
        <v>1844754</v>
      </c>
      <c r="H135" s="16">
        <v>1835017</v>
      </c>
      <c r="I135" s="16">
        <f aca="true" t="shared" si="79" ref="I135:P135">SUM(I136)</f>
        <v>1708864.73</v>
      </c>
      <c r="J135" s="97">
        <f t="shared" si="79"/>
        <v>1844754</v>
      </c>
      <c r="K135" s="97">
        <f t="shared" si="79"/>
        <v>-25054</v>
      </c>
      <c r="L135" s="16">
        <f t="shared" si="79"/>
        <v>1857600</v>
      </c>
      <c r="M135" s="16">
        <f t="shared" si="79"/>
        <v>0</v>
      </c>
      <c r="N135" s="16">
        <f t="shared" si="79"/>
        <v>0</v>
      </c>
      <c r="O135" s="16">
        <f t="shared" si="79"/>
        <v>1857600</v>
      </c>
      <c r="P135" s="16">
        <f t="shared" si="79"/>
        <v>-11400</v>
      </c>
      <c r="Q135" s="38">
        <f t="shared" si="76"/>
        <v>1846200</v>
      </c>
      <c r="R135" s="16">
        <v>1122165.59</v>
      </c>
      <c r="S135" s="16">
        <f t="shared" si="77"/>
        <v>724034.4099999999</v>
      </c>
      <c r="T135" s="16" t="e">
        <f aca="true" t="shared" si="80" ref="T135:Y135">SUM(T136)</f>
        <v>#REF!</v>
      </c>
      <c r="U135" s="181">
        <f t="shared" si="80"/>
        <v>2000500</v>
      </c>
      <c r="V135" s="181">
        <f t="shared" si="80"/>
        <v>57300</v>
      </c>
      <c r="W135" s="38">
        <f t="shared" si="80"/>
        <v>2057800</v>
      </c>
      <c r="X135" s="38">
        <f t="shared" si="80"/>
        <v>1111639.27</v>
      </c>
      <c r="Y135" s="38">
        <f t="shared" si="80"/>
        <v>63400</v>
      </c>
      <c r="Z135" s="38">
        <f t="shared" si="41"/>
        <v>1175039.27</v>
      </c>
      <c r="AA135" s="38">
        <f aca="true" t="shared" si="81" ref="AA135:AG135">SUM(AA136)</f>
        <v>-3400</v>
      </c>
      <c r="AB135" s="38">
        <f t="shared" si="81"/>
        <v>2099730</v>
      </c>
      <c r="AC135" s="38">
        <f t="shared" si="81"/>
        <v>2099730</v>
      </c>
      <c r="AD135" s="38">
        <f t="shared" si="81"/>
        <v>0</v>
      </c>
      <c r="AE135" s="38">
        <f t="shared" si="81"/>
        <v>0</v>
      </c>
      <c r="AF135" s="38" t="e">
        <f t="shared" si="81"/>
        <v>#VALUE!</v>
      </c>
      <c r="AG135" s="38">
        <f t="shared" si="81"/>
        <v>2002908.28</v>
      </c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</row>
    <row r="136" spans="1:64" s="2" customFormat="1" ht="12">
      <c r="A136" s="22"/>
      <c r="B136" s="23">
        <v>3</v>
      </c>
      <c r="C136" s="144" t="s">
        <v>40</v>
      </c>
      <c r="D136" s="24">
        <v>1889000</v>
      </c>
      <c r="E136" s="24">
        <f>SUM(E137+E154+E245)</f>
        <v>-23583</v>
      </c>
      <c r="F136" s="24">
        <f>SUM(F137+F154+F245)</f>
        <v>1865417</v>
      </c>
      <c r="G136" s="24">
        <f>SUM(G137+G154+G245)</f>
        <v>1844754</v>
      </c>
      <c r="H136" s="24">
        <v>1835017</v>
      </c>
      <c r="I136" s="24">
        <f aca="true" t="shared" si="82" ref="I136:P136">SUM(I137+I154+I245)</f>
        <v>1708864.73</v>
      </c>
      <c r="J136" s="103">
        <f t="shared" si="82"/>
        <v>1844754</v>
      </c>
      <c r="K136" s="103">
        <f t="shared" si="82"/>
        <v>-25054</v>
      </c>
      <c r="L136" s="24">
        <f t="shared" si="82"/>
        <v>1857600</v>
      </c>
      <c r="M136" s="24">
        <f t="shared" si="82"/>
        <v>0</v>
      </c>
      <c r="N136" s="24">
        <f t="shared" si="82"/>
        <v>0</v>
      </c>
      <c r="O136" s="24">
        <f t="shared" si="82"/>
        <v>1857600</v>
      </c>
      <c r="P136" s="24">
        <f t="shared" si="82"/>
        <v>-11400</v>
      </c>
      <c r="Q136" s="39">
        <f t="shared" si="76"/>
        <v>1846200</v>
      </c>
      <c r="R136" s="24">
        <v>1122165.59</v>
      </c>
      <c r="S136" s="56">
        <f t="shared" si="77"/>
        <v>724034.4099999999</v>
      </c>
      <c r="T136" s="24" t="e">
        <f>SUM(T137+T154)</f>
        <v>#REF!</v>
      </c>
      <c r="U136" s="186">
        <f>SUM(U137+U154+U245)</f>
        <v>2000500</v>
      </c>
      <c r="V136" s="186">
        <f>SUM(V137+V154+V245)</f>
        <v>57300</v>
      </c>
      <c r="W136" s="77">
        <f>SUM(W137+W154+W245)</f>
        <v>2057800</v>
      </c>
      <c r="X136" s="77">
        <f>SUM(X137+X154+X245)</f>
        <v>1111639.27</v>
      </c>
      <c r="Y136" s="77">
        <f>SUM(Y137+Y154+Y245)</f>
        <v>63400</v>
      </c>
      <c r="Z136" s="77">
        <f t="shared" si="41"/>
        <v>1175039.27</v>
      </c>
      <c r="AA136" s="77">
        <f aca="true" t="shared" si="83" ref="AA136:AG136">SUM(AA137+AA154+AA245)</f>
        <v>-3400</v>
      </c>
      <c r="AB136" s="77">
        <f t="shared" si="83"/>
        <v>2099730</v>
      </c>
      <c r="AC136" s="77">
        <f t="shared" si="83"/>
        <v>2099730</v>
      </c>
      <c r="AD136" s="77">
        <f t="shared" si="83"/>
        <v>0</v>
      </c>
      <c r="AE136" s="77">
        <f t="shared" si="83"/>
        <v>0</v>
      </c>
      <c r="AF136" s="77" t="e">
        <f t="shared" si="83"/>
        <v>#VALUE!</v>
      </c>
      <c r="AG136" s="77">
        <f t="shared" si="83"/>
        <v>2002908.28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</row>
    <row r="137" spans="1:33" s="52" customFormat="1" ht="12">
      <c r="A137" s="17"/>
      <c r="B137" s="86">
        <v>31</v>
      </c>
      <c r="C137" s="143" t="s">
        <v>41</v>
      </c>
      <c r="D137" s="87">
        <v>1014400</v>
      </c>
      <c r="E137" s="87">
        <f>SUM(E138+E141+E147)</f>
        <v>-30800</v>
      </c>
      <c r="F137" s="87">
        <f>SUM(F138+F141+F147)</f>
        <v>983600</v>
      </c>
      <c r="G137" s="87">
        <f>SUM(G138+G141+G147)</f>
        <v>944414</v>
      </c>
      <c r="H137" s="87">
        <v>908037</v>
      </c>
      <c r="I137" s="87">
        <f aca="true" t="shared" si="84" ref="I137:P137">SUM(I138+I141+I147)</f>
        <v>898462.39</v>
      </c>
      <c r="J137" s="127">
        <f t="shared" si="84"/>
        <v>944414</v>
      </c>
      <c r="K137" s="127">
        <f t="shared" si="84"/>
        <v>-137024</v>
      </c>
      <c r="L137" s="87">
        <f t="shared" si="84"/>
        <v>951120</v>
      </c>
      <c r="M137" s="87">
        <f t="shared" si="84"/>
        <v>0</v>
      </c>
      <c r="N137" s="87">
        <f t="shared" si="84"/>
        <v>0</v>
      </c>
      <c r="O137" s="87">
        <f t="shared" si="84"/>
        <v>951120</v>
      </c>
      <c r="P137" s="87">
        <f t="shared" si="84"/>
        <v>22400</v>
      </c>
      <c r="Q137" s="39">
        <f t="shared" si="76"/>
        <v>973520</v>
      </c>
      <c r="R137" s="87">
        <v>590516.8</v>
      </c>
      <c r="S137" s="19">
        <f t="shared" si="77"/>
        <v>383003.19999999995</v>
      </c>
      <c r="T137" s="87">
        <f aca="true" t="shared" si="85" ref="T137:Y137">SUM(T138+T141+T147)</f>
        <v>-56633</v>
      </c>
      <c r="U137" s="182">
        <f t="shared" si="85"/>
        <v>1078850</v>
      </c>
      <c r="V137" s="182">
        <f t="shared" si="85"/>
        <v>78940</v>
      </c>
      <c r="W137" s="39">
        <f t="shared" si="85"/>
        <v>1157790</v>
      </c>
      <c r="X137" s="39">
        <f t="shared" si="85"/>
        <v>548758.65</v>
      </c>
      <c r="Y137" s="39">
        <f t="shared" si="85"/>
        <v>18400</v>
      </c>
      <c r="Z137" s="39">
        <f t="shared" si="41"/>
        <v>567158.65</v>
      </c>
      <c r="AA137" s="39">
        <f aca="true" t="shared" si="86" ref="AA137:AG137">SUM(AA138+AA141+AA147)</f>
        <v>1450</v>
      </c>
      <c r="AB137" s="39">
        <f t="shared" si="86"/>
        <v>1159240</v>
      </c>
      <c r="AC137" s="39">
        <f t="shared" si="86"/>
        <v>1159240</v>
      </c>
      <c r="AD137" s="39">
        <f t="shared" si="86"/>
        <v>0</v>
      </c>
      <c r="AE137" s="39">
        <f t="shared" si="86"/>
        <v>0</v>
      </c>
      <c r="AF137" s="39">
        <f t="shared" si="86"/>
        <v>0</v>
      </c>
      <c r="AG137" s="39">
        <f t="shared" si="86"/>
        <v>1172601.23</v>
      </c>
    </row>
    <row r="138" spans="1:33" s="52" customFormat="1" ht="11.25" customHeight="1">
      <c r="A138" s="17"/>
      <c r="B138" s="86">
        <v>311</v>
      </c>
      <c r="C138" s="143" t="s">
        <v>42</v>
      </c>
      <c r="D138" s="87">
        <v>801000</v>
      </c>
      <c r="E138" s="87">
        <f aca="true" t="shared" si="87" ref="E138:G139">SUM(E139)</f>
        <v>-54500</v>
      </c>
      <c r="F138" s="87">
        <f t="shared" si="87"/>
        <v>746500</v>
      </c>
      <c r="G138" s="87">
        <f t="shared" si="87"/>
        <v>730514</v>
      </c>
      <c r="H138" s="87">
        <v>633854</v>
      </c>
      <c r="I138" s="87">
        <f aca="true" t="shared" si="88" ref="I138:P139">SUM(I139)</f>
        <v>633854</v>
      </c>
      <c r="J138" s="127">
        <f t="shared" si="88"/>
        <v>730514</v>
      </c>
      <c r="K138" s="127">
        <f t="shared" si="88"/>
        <v>-147024</v>
      </c>
      <c r="L138" s="87">
        <f t="shared" si="88"/>
        <v>726820</v>
      </c>
      <c r="M138" s="87">
        <f t="shared" si="88"/>
        <v>0</v>
      </c>
      <c r="N138" s="87">
        <f t="shared" si="88"/>
        <v>0</v>
      </c>
      <c r="O138" s="87">
        <f t="shared" si="88"/>
        <v>726820</v>
      </c>
      <c r="P138" s="87">
        <f t="shared" si="88"/>
        <v>0</v>
      </c>
      <c r="Q138" s="39">
        <f t="shared" si="76"/>
        <v>726820</v>
      </c>
      <c r="R138" s="87">
        <v>433686.9</v>
      </c>
      <c r="S138" s="19">
        <f t="shared" si="77"/>
        <v>293133.1</v>
      </c>
      <c r="T138" s="87">
        <f aca="true" t="shared" si="89" ref="T138:Y139">SUM(T139)</f>
        <v>-50783</v>
      </c>
      <c r="U138" s="182">
        <f t="shared" si="89"/>
        <v>773500</v>
      </c>
      <c r="V138" s="182">
        <f t="shared" si="89"/>
        <v>63640</v>
      </c>
      <c r="W138" s="39">
        <f t="shared" si="89"/>
        <v>837140</v>
      </c>
      <c r="X138" s="39">
        <f t="shared" si="89"/>
        <v>381023.33</v>
      </c>
      <c r="Y138" s="39">
        <f t="shared" si="89"/>
        <v>0</v>
      </c>
      <c r="Z138" s="39">
        <f t="shared" si="41"/>
        <v>381023.33</v>
      </c>
      <c r="AA138" s="39">
        <f aca="true" t="shared" si="90" ref="AA138:AG139">SUM(AA139)</f>
        <v>8250</v>
      </c>
      <c r="AB138" s="39">
        <f t="shared" si="90"/>
        <v>845390</v>
      </c>
      <c r="AC138" s="39">
        <f t="shared" si="90"/>
        <v>845390</v>
      </c>
      <c r="AD138" s="39">
        <f t="shared" si="90"/>
        <v>0</v>
      </c>
      <c r="AE138" s="39">
        <f t="shared" si="90"/>
        <v>0</v>
      </c>
      <c r="AF138" s="39">
        <f t="shared" si="90"/>
        <v>0</v>
      </c>
      <c r="AG138" s="39">
        <f t="shared" si="90"/>
        <v>870654.15</v>
      </c>
    </row>
    <row r="139" spans="1:33" s="52" customFormat="1" ht="12" hidden="1">
      <c r="A139" s="17"/>
      <c r="B139" s="86">
        <v>3111</v>
      </c>
      <c r="C139" s="143" t="s">
        <v>43</v>
      </c>
      <c r="D139" s="87">
        <v>801000</v>
      </c>
      <c r="E139" s="87">
        <f t="shared" si="87"/>
        <v>-54500</v>
      </c>
      <c r="F139" s="87">
        <f t="shared" si="87"/>
        <v>746500</v>
      </c>
      <c r="G139" s="87">
        <f t="shared" si="87"/>
        <v>730514</v>
      </c>
      <c r="H139" s="87">
        <v>633854</v>
      </c>
      <c r="I139" s="87">
        <f t="shared" si="88"/>
        <v>633854</v>
      </c>
      <c r="J139" s="127">
        <f t="shared" si="88"/>
        <v>730514</v>
      </c>
      <c r="K139" s="127">
        <f t="shared" si="88"/>
        <v>-147024</v>
      </c>
      <c r="L139" s="87">
        <f t="shared" si="88"/>
        <v>726820</v>
      </c>
      <c r="M139" s="87">
        <f t="shared" si="88"/>
        <v>0</v>
      </c>
      <c r="N139" s="87">
        <f t="shared" si="88"/>
        <v>0</v>
      </c>
      <c r="O139" s="87">
        <f t="shared" si="88"/>
        <v>726820</v>
      </c>
      <c r="P139" s="87">
        <f t="shared" si="88"/>
        <v>0</v>
      </c>
      <c r="Q139" s="39">
        <f t="shared" si="76"/>
        <v>726820</v>
      </c>
      <c r="R139" s="87">
        <v>433686.9</v>
      </c>
      <c r="S139" s="19">
        <f t="shared" si="77"/>
        <v>293133.1</v>
      </c>
      <c r="T139" s="87">
        <f t="shared" si="89"/>
        <v>-50783</v>
      </c>
      <c r="U139" s="182">
        <f t="shared" si="89"/>
        <v>773500</v>
      </c>
      <c r="V139" s="182">
        <f t="shared" si="89"/>
        <v>63640</v>
      </c>
      <c r="W139" s="39">
        <f t="shared" si="89"/>
        <v>837140</v>
      </c>
      <c r="X139" s="39">
        <f t="shared" si="89"/>
        <v>381023.33</v>
      </c>
      <c r="Y139" s="39">
        <f t="shared" si="89"/>
        <v>0</v>
      </c>
      <c r="Z139" s="39">
        <f t="shared" si="41"/>
        <v>381023.33</v>
      </c>
      <c r="AA139" s="39">
        <f t="shared" si="90"/>
        <v>8250</v>
      </c>
      <c r="AB139" s="39">
        <f t="shared" si="90"/>
        <v>845390</v>
      </c>
      <c r="AC139" s="39">
        <f t="shared" si="90"/>
        <v>845390</v>
      </c>
      <c r="AD139" s="39">
        <f t="shared" si="90"/>
        <v>0</v>
      </c>
      <c r="AE139" s="39">
        <f t="shared" si="90"/>
        <v>0</v>
      </c>
      <c r="AF139" s="39">
        <f t="shared" si="90"/>
        <v>0</v>
      </c>
      <c r="AG139" s="39">
        <f t="shared" si="90"/>
        <v>870654.15</v>
      </c>
    </row>
    <row r="140" spans="1:33" s="126" customFormat="1" ht="18.75" hidden="1">
      <c r="A140" s="20" t="s">
        <v>205</v>
      </c>
      <c r="B140" s="124">
        <v>31111</v>
      </c>
      <c r="C140" s="135" t="s">
        <v>45</v>
      </c>
      <c r="D140" s="125">
        <v>801000</v>
      </c>
      <c r="E140" s="125">
        <v>-54500</v>
      </c>
      <c r="F140" s="7">
        <f>SUM(D140+E140)</f>
        <v>746500</v>
      </c>
      <c r="G140" s="7">
        <v>730514</v>
      </c>
      <c r="H140" s="7">
        <v>633854</v>
      </c>
      <c r="I140" s="7">
        <v>633854</v>
      </c>
      <c r="J140" s="114">
        <v>730514</v>
      </c>
      <c r="K140" s="114">
        <v>-147024</v>
      </c>
      <c r="L140" s="7">
        <v>726820</v>
      </c>
      <c r="M140" s="7"/>
      <c r="N140" s="7">
        <v>0</v>
      </c>
      <c r="O140" s="7">
        <v>726820</v>
      </c>
      <c r="P140" s="7">
        <v>0</v>
      </c>
      <c r="Q140" s="41">
        <f t="shared" si="76"/>
        <v>726820</v>
      </c>
      <c r="R140" s="7">
        <v>433686.9</v>
      </c>
      <c r="S140" s="7">
        <f t="shared" si="77"/>
        <v>293133.1</v>
      </c>
      <c r="T140" s="7">
        <v>-50783</v>
      </c>
      <c r="U140" s="183">
        <v>773500</v>
      </c>
      <c r="V140" s="192">
        <v>63640</v>
      </c>
      <c r="W140" s="192">
        <v>837140</v>
      </c>
      <c r="X140" s="192">
        <v>381023.33</v>
      </c>
      <c r="Y140" s="192"/>
      <c r="Z140" s="39">
        <f t="shared" si="41"/>
        <v>381023.33</v>
      </c>
      <c r="AA140" s="192">
        <v>8250</v>
      </c>
      <c r="AB140" s="192">
        <v>845390</v>
      </c>
      <c r="AC140" s="287">
        <f aca="true" t="shared" si="91" ref="AC140:AC200">SUM(W140+AA140)</f>
        <v>845390</v>
      </c>
      <c r="AD140" s="281"/>
      <c r="AE140" s="282"/>
      <c r="AF140" s="248"/>
      <c r="AG140" s="192">
        <v>870654.15</v>
      </c>
    </row>
    <row r="141" spans="1:33" s="52" customFormat="1" ht="12">
      <c r="A141" s="17"/>
      <c r="B141" s="86">
        <v>312</v>
      </c>
      <c r="C141" s="143" t="s">
        <v>46</v>
      </c>
      <c r="D141" s="87">
        <v>74700</v>
      </c>
      <c r="E141" s="87">
        <f>SUM(E142)</f>
        <v>26700</v>
      </c>
      <c r="F141" s="87">
        <f>SUM(F142)</f>
        <v>101400</v>
      </c>
      <c r="G141" s="87">
        <f>SUM(G142)</f>
        <v>65200</v>
      </c>
      <c r="H141" s="87">
        <v>138483</v>
      </c>
      <c r="I141" s="87">
        <f aca="true" t="shared" si="92" ref="I141:P141">SUM(I142)</f>
        <v>128908.39</v>
      </c>
      <c r="J141" s="127">
        <f t="shared" si="92"/>
        <v>65200</v>
      </c>
      <c r="K141" s="127">
        <f t="shared" si="92"/>
        <v>10000</v>
      </c>
      <c r="L141" s="87">
        <f t="shared" si="92"/>
        <v>75600</v>
      </c>
      <c r="M141" s="87">
        <f t="shared" si="92"/>
        <v>0</v>
      </c>
      <c r="N141" s="87">
        <f t="shared" si="92"/>
        <v>0</v>
      </c>
      <c r="O141" s="87">
        <f t="shared" si="92"/>
        <v>75600</v>
      </c>
      <c r="P141" s="87">
        <f t="shared" si="92"/>
        <v>22400</v>
      </c>
      <c r="Q141" s="39">
        <f t="shared" si="76"/>
        <v>98000</v>
      </c>
      <c r="R141" s="87">
        <v>70703.64</v>
      </c>
      <c r="S141" s="19">
        <f t="shared" si="77"/>
        <v>27296.36</v>
      </c>
      <c r="T141" s="87">
        <f aca="true" t="shared" si="93" ref="T141:Y141">SUM(T142)</f>
        <v>14150</v>
      </c>
      <c r="U141" s="182">
        <f t="shared" si="93"/>
        <v>107550</v>
      </c>
      <c r="V141" s="182">
        <f t="shared" si="93"/>
        <v>15300</v>
      </c>
      <c r="W141" s="39">
        <f t="shared" si="93"/>
        <v>122850</v>
      </c>
      <c r="X141" s="39">
        <f t="shared" si="93"/>
        <v>73206.16</v>
      </c>
      <c r="Y141" s="39">
        <f t="shared" si="93"/>
        <v>18400</v>
      </c>
      <c r="Z141" s="39">
        <f t="shared" si="41"/>
        <v>91606.16</v>
      </c>
      <c r="AA141" s="39">
        <f aca="true" t="shared" si="94" ref="AA141:AG141">SUM(AA142)</f>
        <v>13200</v>
      </c>
      <c r="AB141" s="39">
        <f t="shared" si="94"/>
        <v>136050</v>
      </c>
      <c r="AC141" s="39">
        <f t="shared" si="94"/>
        <v>136050</v>
      </c>
      <c r="AD141" s="39">
        <f t="shared" si="94"/>
        <v>0</v>
      </c>
      <c r="AE141" s="39">
        <f t="shared" si="94"/>
        <v>0</v>
      </c>
      <c r="AF141" s="39">
        <f t="shared" si="94"/>
        <v>0</v>
      </c>
      <c r="AG141" s="39">
        <f t="shared" si="94"/>
        <v>134927.41999999998</v>
      </c>
    </row>
    <row r="142" spans="1:33" s="52" customFormat="1" ht="12" hidden="1">
      <c r="A142" s="17"/>
      <c r="B142" s="86">
        <v>3121</v>
      </c>
      <c r="C142" s="143" t="s">
        <v>46</v>
      </c>
      <c r="D142" s="87">
        <v>74700</v>
      </c>
      <c r="E142" s="87">
        <f>SUM(E143+E144+E145+E146)</f>
        <v>26700</v>
      </c>
      <c r="F142" s="87">
        <f>SUM(F143+F144+F145+F146)</f>
        <v>101400</v>
      </c>
      <c r="G142" s="87">
        <f>SUM(G143:G145)</f>
        <v>65200</v>
      </c>
      <c r="H142" s="87">
        <v>138483</v>
      </c>
      <c r="I142" s="87">
        <f aca="true" t="shared" si="95" ref="I142:P142">SUM(I143:I145)</f>
        <v>128908.39</v>
      </c>
      <c r="J142" s="127">
        <f t="shared" si="95"/>
        <v>65200</v>
      </c>
      <c r="K142" s="127">
        <f t="shared" si="95"/>
        <v>10000</v>
      </c>
      <c r="L142" s="87">
        <f t="shared" si="95"/>
        <v>75600</v>
      </c>
      <c r="M142" s="87">
        <f t="shared" si="95"/>
        <v>0</v>
      </c>
      <c r="N142" s="87">
        <f t="shared" si="95"/>
        <v>0</v>
      </c>
      <c r="O142" s="87">
        <f t="shared" si="95"/>
        <v>75600</v>
      </c>
      <c r="P142" s="87">
        <f t="shared" si="95"/>
        <v>22400</v>
      </c>
      <c r="Q142" s="39">
        <f t="shared" si="76"/>
        <v>98000</v>
      </c>
      <c r="R142" s="87">
        <v>70703.64</v>
      </c>
      <c r="S142" s="19">
        <f t="shared" si="77"/>
        <v>27296.36</v>
      </c>
      <c r="T142" s="87">
        <f aca="true" t="shared" si="96" ref="T142:Y142">SUM(T143:T145)</f>
        <v>14150</v>
      </c>
      <c r="U142" s="182">
        <f t="shared" si="96"/>
        <v>107550</v>
      </c>
      <c r="V142" s="182">
        <f t="shared" si="96"/>
        <v>15300</v>
      </c>
      <c r="W142" s="39">
        <f t="shared" si="96"/>
        <v>122850</v>
      </c>
      <c r="X142" s="39">
        <f t="shared" si="96"/>
        <v>73206.16</v>
      </c>
      <c r="Y142" s="39">
        <f t="shared" si="96"/>
        <v>18400</v>
      </c>
      <c r="Z142" s="39">
        <f t="shared" si="41"/>
        <v>91606.16</v>
      </c>
      <c r="AA142" s="39">
        <f aca="true" t="shared" si="97" ref="AA142:AG142">SUM(AA143:AA145)</f>
        <v>13200</v>
      </c>
      <c r="AB142" s="39">
        <f t="shared" si="97"/>
        <v>136050</v>
      </c>
      <c r="AC142" s="39">
        <f t="shared" si="97"/>
        <v>136050</v>
      </c>
      <c r="AD142" s="39">
        <f t="shared" si="97"/>
        <v>0</v>
      </c>
      <c r="AE142" s="39">
        <f t="shared" si="97"/>
        <v>0</v>
      </c>
      <c r="AF142" s="39">
        <f t="shared" si="97"/>
        <v>0</v>
      </c>
      <c r="AG142" s="39">
        <f t="shared" si="97"/>
        <v>134927.41999999998</v>
      </c>
    </row>
    <row r="143" spans="1:33" s="126" customFormat="1" ht="18.75" hidden="1">
      <c r="A143" s="20" t="s">
        <v>206</v>
      </c>
      <c r="B143" s="124">
        <v>31212</v>
      </c>
      <c r="C143" s="135" t="s">
        <v>65</v>
      </c>
      <c r="D143" s="125">
        <v>40000</v>
      </c>
      <c r="E143" s="125">
        <v>-2500</v>
      </c>
      <c r="F143" s="7">
        <f>SUM(D143+E143)</f>
        <v>37500</v>
      </c>
      <c r="G143" s="7">
        <v>16500</v>
      </c>
      <c r="H143" s="7">
        <v>37500</v>
      </c>
      <c r="I143" s="7">
        <v>37500</v>
      </c>
      <c r="J143" s="114">
        <v>16500</v>
      </c>
      <c r="K143" s="114">
        <v>0</v>
      </c>
      <c r="L143" s="7">
        <v>23500</v>
      </c>
      <c r="M143" s="7"/>
      <c r="N143" s="7">
        <v>0</v>
      </c>
      <c r="O143" s="7">
        <v>23500</v>
      </c>
      <c r="P143" s="7">
        <v>0</v>
      </c>
      <c r="Q143" s="41">
        <f t="shared" si="76"/>
        <v>23500</v>
      </c>
      <c r="R143" s="7">
        <v>10958.99</v>
      </c>
      <c r="S143" s="7">
        <f t="shared" si="77"/>
        <v>12541.01</v>
      </c>
      <c r="T143" s="7">
        <v>6900</v>
      </c>
      <c r="U143" s="183">
        <v>39000</v>
      </c>
      <c r="V143" s="192">
        <v>9300</v>
      </c>
      <c r="W143" s="192">
        <v>48300</v>
      </c>
      <c r="X143" s="192">
        <v>31688.79</v>
      </c>
      <c r="Y143" s="192"/>
      <c r="Z143" s="39">
        <f t="shared" si="41"/>
        <v>31688.79</v>
      </c>
      <c r="AA143" s="192">
        <v>-2300</v>
      </c>
      <c r="AB143" s="192">
        <v>46000</v>
      </c>
      <c r="AC143" s="286">
        <f t="shared" si="91"/>
        <v>46000</v>
      </c>
      <c r="AD143" s="281"/>
      <c r="AE143" s="282"/>
      <c r="AF143" s="248" t="s">
        <v>342</v>
      </c>
      <c r="AG143" s="192">
        <v>44322.74</v>
      </c>
    </row>
    <row r="144" spans="1:33" s="126" customFormat="1" ht="24.75" customHeight="1" hidden="1">
      <c r="A144" s="20" t="s">
        <v>207</v>
      </c>
      <c r="B144" s="124">
        <v>31213</v>
      </c>
      <c r="C144" s="135" t="s">
        <v>66</v>
      </c>
      <c r="D144" s="125">
        <v>10200</v>
      </c>
      <c r="E144" s="125">
        <v>1200</v>
      </c>
      <c r="F144" s="7">
        <f>SUM(D144+E144)</f>
        <v>11400</v>
      </c>
      <c r="G144" s="7">
        <v>11200</v>
      </c>
      <c r="H144" s="7">
        <v>30457</v>
      </c>
      <c r="I144" s="7">
        <v>24056.2</v>
      </c>
      <c r="J144" s="114">
        <v>11200</v>
      </c>
      <c r="K144" s="114">
        <v>0</v>
      </c>
      <c r="L144" s="7">
        <v>14600</v>
      </c>
      <c r="M144" s="7"/>
      <c r="N144" s="7">
        <v>0</v>
      </c>
      <c r="O144" s="7">
        <v>14600</v>
      </c>
      <c r="P144" s="7">
        <v>400</v>
      </c>
      <c r="Q144" s="41">
        <f t="shared" si="76"/>
        <v>15000</v>
      </c>
      <c r="R144" s="7">
        <v>6214.4</v>
      </c>
      <c r="S144" s="7">
        <f t="shared" si="77"/>
        <v>8785.6</v>
      </c>
      <c r="T144" s="7">
        <v>6600</v>
      </c>
      <c r="U144" s="183">
        <v>8400</v>
      </c>
      <c r="V144" s="192">
        <v>16000</v>
      </c>
      <c r="W144" s="192">
        <v>24400</v>
      </c>
      <c r="X144" s="192">
        <v>6339.84</v>
      </c>
      <c r="Y144" s="192">
        <v>18400</v>
      </c>
      <c r="Z144" s="39">
        <f t="shared" si="41"/>
        <v>24739.84</v>
      </c>
      <c r="AA144" s="192">
        <v>2700</v>
      </c>
      <c r="AB144" s="192">
        <v>27100</v>
      </c>
      <c r="AC144" s="286">
        <f t="shared" si="91"/>
        <v>27100</v>
      </c>
      <c r="AD144" s="281"/>
      <c r="AE144" s="282"/>
      <c r="AF144" s="248" t="s">
        <v>349</v>
      </c>
      <c r="AG144" s="192">
        <v>27679.68</v>
      </c>
    </row>
    <row r="145" spans="1:33" s="126" customFormat="1" ht="18" customHeight="1" hidden="1">
      <c r="A145" s="20" t="s">
        <v>208</v>
      </c>
      <c r="B145" s="124">
        <v>31215</v>
      </c>
      <c r="C145" s="135" t="s">
        <v>67</v>
      </c>
      <c r="D145" s="125">
        <v>17000</v>
      </c>
      <c r="E145" s="125">
        <v>20500</v>
      </c>
      <c r="F145" s="7">
        <f>SUM(D145+E145)</f>
        <v>37500</v>
      </c>
      <c r="G145" s="7">
        <v>37500</v>
      </c>
      <c r="H145" s="7">
        <v>70526</v>
      </c>
      <c r="I145" s="7">
        <v>67352.19</v>
      </c>
      <c r="J145" s="114">
        <v>37500</v>
      </c>
      <c r="K145" s="114">
        <v>10000</v>
      </c>
      <c r="L145" s="7">
        <v>37500</v>
      </c>
      <c r="M145" s="7"/>
      <c r="N145" s="7">
        <v>0</v>
      </c>
      <c r="O145" s="7">
        <v>37500</v>
      </c>
      <c r="P145" s="7">
        <v>22000</v>
      </c>
      <c r="Q145" s="41">
        <f t="shared" si="76"/>
        <v>59500</v>
      </c>
      <c r="R145" s="7">
        <v>53530.25</v>
      </c>
      <c r="S145" s="7">
        <f t="shared" si="77"/>
        <v>5969.75</v>
      </c>
      <c r="T145" s="7">
        <v>650</v>
      </c>
      <c r="U145" s="183">
        <v>60150</v>
      </c>
      <c r="V145" s="192">
        <v>-10000</v>
      </c>
      <c r="W145" s="192">
        <v>50150</v>
      </c>
      <c r="X145" s="192">
        <v>35177.53</v>
      </c>
      <c r="Y145" s="192"/>
      <c r="Z145" s="39">
        <f t="shared" si="41"/>
        <v>35177.53</v>
      </c>
      <c r="AA145" s="192">
        <v>12800</v>
      </c>
      <c r="AB145" s="192">
        <v>62950</v>
      </c>
      <c r="AC145" s="287">
        <f t="shared" si="91"/>
        <v>62950</v>
      </c>
      <c r="AD145" s="283"/>
      <c r="AE145" s="282"/>
      <c r="AF145" s="248"/>
      <c r="AG145" s="192">
        <v>62925</v>
      </c>
    </row>
    <row r="146" spans="1:33" s="126" customFormat="1" ht="18.75" customHeight="1" hidden="1">
      <c r="A146" s="20" t="s">
        <v>68</v>
      </c>
      <c r="B146" s="124">
        <v>31219</v>
      </c>
      <c r="C146" s="135" t="s">
        <v>69</v>
      </c>
      <c r="D146" s="125">
        <v>7500</v>
      </c>
      <c r="E146" s="125">
        <v>7500</v>
      </c>
      <c r="F146" s="7">
        <f>SUM(D146+E146)</f>
        <v>15000</v>
      </c>
      <c r="G146" s="7">
        <v>0</v>
      </c>
      <c r="H146" s="7">
        <v>0</v>
      </c>
      <c r="I146" s="7">
        <v>0</v>
      </c>
      <c r="J146" s="114">
        <v>0</v>
      </c>
      <c r="K146" s="114">
        <v>0</v>
      </c>
      <c r="L146" s="7">
        <v>0</v>
      </c>
      <c r="M146" s="7"/>
      <c r="N146" s="7">
        <v>0</v>
      </c>
      <c r="O146" s="7">
        <v>0</v>
      </c>
      <c r="P146" s="7"/>
      <c r="Q146" s="39">
        <f t="shared" si="76"/>
        <v>0</v>
      </c>
      <c r="R146" s="7"/>
      <c r="S146" s="7">
        <f t="shared" si="77"/>
        <v>0</v>
      </c>
      <c r="T146" s="7"/>
      <c r="U146" s="182"/>
      <c r="V146" s="191"/>
      <c r="W146" s="191"/>
      <c r="X146" s="191"/>
      <c r="Y146" s="191"/>
      <c r="Z146" s="39">
        <f t="shared" si="41"/>
        <v>0</v>
      </c>
      <c r="AA146" s="191"/>
      <c r="AB146" s="191"/>
      <c r="AC146" s="286">
        <f t="shared" si="91"/>
        <v>0</v>
      </c>
      <c r="AD146" s="283"/>
      <c r="AE146" s="282"/>
      <c r="AF146" s="248"/>
      <c r="AG146" s="191"/>
    </row>
    <row r="147" spans="1:33" s="52" customFormat="1" ht="11.25" customHeight="1">
      <c r="A147" s="17"/>
      <c r="B147" s="86">
        <v>313</v>
      </c>
      <c r="C147" s="143" t="s">
        <v>49</v>
      </c>
      <c r="D147" s="87">
        <v>138700</v>
      </c>
      <c r="E147" s="87">
        <f>SUM(E148+E151)</f>
        <v>-3000</v>
      </c>
      <c r="F147" s="87">
        <f>SUM(F148+F151)</f>
        <v>135700</v>
      </c>
      <c r="G147" s="87">
        <f>SUM(G148+G151)</f>
        <v>148700</v>
      </c>
      <c r="H147" s="87">
        <v>135700</v>
      </c>
      <c r="I147" s="87">
        <f aca="true" t="shared" si="98" ref="I147:P147">SUM(I148+I151)</f>
        <v>135700</v>
      </c>
      <c r="J147" s="127">
        <f t="shared" si="98"/>
        <v>148700</v>
      </c>
      <c r="K147" s="127">
        <f t="shared" si="98"/>
        <v>0</v>
      </c>
      <c r="L147" s="87">
        <f t="shared" si="98"/>
        <v>148700</v>
      </c>
      <c r="M147" s="87">
        <f t="shared" si="98"/>
        <v>0</v>
      </c>
      <c r="N147" s="87">
        <f t="shared" si="98"/>
        <v>0</v>
      </c>
      <c r="O147" s="87">
        <f t="shared" si="98"/>
        <v>148700</v>
      </c>
      <c r="P147" s="87">
        <f t="shared" si="98"/>
        <v>0</v>
      </c>
      <c r="Q147" s="39">
        <f t="shared" si="76"/>
        <v>148700</v>
      </c>
      <c r="R147" s="87">
        <v>86126.26</v>
      </c>
      <c r="S147" s="19">
        <f t="shared" si="77"/>
        <v>62573.740000000005</v>
      </c>
      <c r="T147" s="87">
        <f aca="true" t="shared" si="99" ref="T147:Y147">SUM(T148+T151)</f>
        <v>-20000</v>
      </c>
      <c r="U147" s="182">
        <f t="shared" si="99"/>
        <v>197800</v>
      </c>
      <c r="V147" s="182">
        <f t="shared" si="99"/>
        <v>0</v>
      </c>
      <c r="W147" s="39">
        <f t="shared" si="99"/>
        <v>197800</v>
      </c>
      <c r="X147" s="39">
        <f t="shared" si="99"/>
        <v>94529.16</v>
      </c>
      <c r="Y147" s="39">
        <f t="shared" si="99"/>
        <v>0</v>
      </c>
      <c r="Z147" s="39">
        <f t="shared" si="41"/>
        <v>94529.16</v>
      </c>
      <c r="AA147" s="39">
        <f aca="true" t="shared" si="100" ref="AA147:AG147">SUM(AA148+AA151)</f>
        <v>-20000</v>
      </c>
      <c r="AB147" s="39">
        <f t="shared" si="100"/>
        <v>177800</v>
      </c>
      <c r="AC147" s="39">
        <f t="shared" si="100"/>
        <v>177800</v>
      </c>
      <c r="AD147" s="39">
        <f t="shared" si="100"/>
        <v>0</v>
      </c>
      <c r="AE147" s="39">
        <f t="shared" si="100"/>
        <v>0</v>
      </c>
      <c r="AF147" s="39">
        <f t="shared" si="100"/>
        <v>0</v>
      </c>
      <c r="AG147" s="39">
        <f t="shared" si="100"/>
        <v>167019.66</v>
      </c>
    </row>
    <row r="148" spans="1:33" s="52" customFormat="1" ht="12" hidden="1">
      <c r="A148" s="17"/>
      <c r="B148" s="86">
        <v>3132</v>
      </c>
      <c r="C148" s="143" t="s">
        <v>50</v>
      </c>
      <c r="D148" s="87">
        <v>120700</v>
      </c>
      <c r="E148" s="87">
        <f>SUM(E149+E150)</f>
        <v>0</v>
      </c>
      <c r="F148" s="87">
        <f>SUM(F149+F150)</f>
        <v>120700</v>
      </c>
      <c r="G148" s="87">
        <f>SUM(G149+G150)</f>
        <v>132200</v>
      </c>
      <c r="H148" s="87">
        <v>120700</v>
      </c>
      <c r="I148" s="87">
        <f aca="true" t="shared" si="101" ref="I148:P148">SUM(I149+I150)</f>
        <v>120700</v>
      </c>
      <c r="J148" s="127">
        <f t="shared" si="101"/>
        <v>132200</v>
      </c>
      <c r="K148" s="127">
        <f t="shared" si="101"/>
        <v>0</v>
      </c>
      <c r="L148" s="87">
        <f t="shared" si="101"/>
        <v>132200</v>
      </c>
      <c r="M148" s="87">
        <f t="shared" si="101"/>
        <v>0</v>
      </c>
      <c r="N148" s="87">
        <f t="shared" si="101"/>
        <v>0</v>
      </c>
      <c r="O148" s="87">
        <f t="shared" si="101"/>
        <v>132200</v>
      </c>
      <c r="P148" s="87">
        <f t="shared" si="101"/>
        <v>0</v>
      </c>
      <c r="Q148" s="39">
        <f t="shared" si="76"/>
        <v>132200</v>
      </c>
      <c r="R148" s="87">
        <v>76643.08</v>
      </c>
      <c r="S148" s="19">
        <f t="shared" si="77"/>
        <v>55556.92</v>
      </c>
      <c r="T148" s="87">
        <f>SUM(T149:T150)</f>
        <v>-20000</v>
      </c>
      <c r="U148" s="182">
        <f>SUM(U149+U150)</f>
        <v>175300</v>
      </c>
      <c r="V148" s="182">
        <f>SUM(V149+V150)</f>
        <v>0</v>
      </c>
      <c r="W148" s="39">
        <f>SUM(W149+W150)</f>
        <v>175300</v>
      </c>
      <c r="X148" s="39">
        <f>SUM(X149+X150)</f>
        <v>83779.16</v>
      </c>
      <c r="Y148" s="39">
        <f>SUM(Y149+Y150)</f>
        <v>0</v>
      </c>
      <c r="Z148" s="39">
        <f t="shared" si="41"/>
        <v>83779.16</v>
      </c>
      <c r="AA148" s="39">
        <f aca="true" t="shared" si="102" ref="AA148:AG148">SUM(AA149+AA150)</f>
        <v>-20000</v>
      </c>
      <c r="AB148" s="39">
        <f t="shared" si="102"/>
        <v>155300</v>
      </c>
      <c r="AC148" s="39">
        <f t="shared" si="102"/>
        <v>155300</v>
      </c>
      <c r="AD148" s="39">
        <f t="shared" si="102"/>
        <v>0</v>
      </c>
      <c r="AE148" s="39">
        <f t="shared" si="102"/>
        <v>0</v>
      </c>
      <c r="AF148" s="39">
        <f t="shared" si="102"/>
        <v>0</v>
      </c>
      <c r="AG148" s="39">
        <f t="shared" si="102"/>
        <v>148700</v>
      </c>
    </row>
    <row r="149" spans="1:33" s="126" customFormat="1" ht="18.75" hidden="1">
      <c r="A149" s="20" t="s">
        <v>209</v>
      </c>
      <c r="B149" s="124">
        <v>31321</v>
      </c>
      <c r="C149" s="135" t="s">
        <v>50</v>
      </c>
      <c r="D149" s="125">
        <v>117700</v>
      </c>
      <c r="E149" s="125">
        <v>0</v>
      </c>
      <c r="F149" s="7">
        <f>SUM(D149+E149)</f>
        <v>117700</v>
      </c>
      <c r="G149" s="7">
        <v>128700</v>
      </c>
      <c r="H149" s="7">
        <v>117700</v>
      </c>
      <c r="I149" s="7">
        <v>117700</v>
      </c>
      <c r="J149" s="114">
        <v>128700</v>
      </c>
      <c r="K149" s="114">
        <v>0</v>
      </c>
      <c r="L149" s="7">
        <v>128700</v>
      </c>
      <c r="M149" s="7"/>
      <c r="N149" s="7">
        <v>0</v>
      </c>
      <c r="O149" s="7">
        <v>128700</v>
      </c>
      <c r="P149" s="7">
        <v>0</v>
      </c>
      <c r="Q149" s="41">
        <f t="shared" si="76"/>
        <v>128700</v>
      </c>
      <c r="R149" s="7">
        <v>74590.99</v>
      </c>
      <c r="S149" s="7">
        <f t="shared" si="77"/>
        <v>54109.009999999995</v>
      </c>
      <c r="T149" s="7">
        <v>-20000</v>
      </c>
      <c r="U149" s="183">
        <v>168700</v>
      </c>
      <c r="V149" s="192">
        <v>0</v>
      </c>
      <c r="W149" s="192">
        <v>168700</v>
      </c>
      <c r="X149" s="192">
        <v>80616.66</v>
      </c>
      <c r="Y149" s="192"/>
      <c r="Z149" s="39">
        <f t="shared" si="41"/>
        <v>80616.66</v>
      </c>
      <c r="AA149" s="192">
        <v>-20000</v>
      </c>
      <c r="AB149" s="192">
        <v>148700</v>
      </c>
      <c r="AC149" s="286">
        <f t="shared" si="91"/>
        <v>148700</v>
      </c>
      <c r="AD149" s="281"/>
      <c r="AE149" s="282"/>
      <c r="AF149" s="248"/>
      <c r="AG149" s="192">
        <v>148700</v>
      </c>
    </row>
    <row r="150" spans="1:33" s="126" customFormat="1" ht="27.75" customHeight="1" hidden="1">
      <c r="A150" s="20" t="s">
        <v>210</v>
      </c>
      <c r="B150" s="124">
        <v>31322</v>
      </c>
      <c r="C150" s="135" t="s">
        <v>53</v>
      </c>
      <c r="D150" s="125">
        <v>3000</v>
      </c>
      <c r="E150" s="125">
        <v>0</v>
      </c>
      <c r="F150" s="7">
        <f>SUM(D150+E150)</f>
        <v>3000</v>
      </c>
      <c r="G150" s="7">
        <v>3500</v>
      </c>
      <c r="H150" s="7">
        <v>3000</v>
      </c>
      <c r="I150" s="7">
        <v>3000</v>
      </c>
      <c r="J150" s="114">
        <v>3500</v>
      </c>
      <c r="K150" s="114">
        <v>0</v>
      </c>
      <c r="L150" s="7">
        <v>3500</v>
      </c>
      <c r="M150" s="7"/>
      <c r="N150" s="7">
        <v>0</v>
      </c>
      <c r="O150" s="7">
        <v>3500</v>
      </c>
      <c r="P150" s="7">
        <v>0</v>
      </c>
      <c r="Q150" s="41">
        <f t="shared" si="76"/>
        <v>3500</v>
      </c>
      <c r="R150" s="7">
        <v>2052.09</v>
      </c>
      <c r="S150" s="7">
        <f t="shared" si="77"/>
        <v>1447.9099999999999</v>
      </c>
      <c r="T150" s="7">
        <v>0</v>
      </c>
      <c r="U150" s="183">
        <v>6600</v>
      </c>
      <c r="V150" s="192">
        <v>0</v>
      </c>
      <c r="W150" s="192">
        <v>6600</v>
      </c>
      <c r="X150" s="192">
        <v>3162.5</v>
      </c>
      <c r="Y150" s="192"/>
      <c r="Z150" s="39">
        <f t="shared" si="41"/>
        <v>3162.5</v>
      </c>
      <c r="AA150" s="192">
        <v>0</v>
      </c>
      <c r="AB150" s="192">
        <v>6600</v>
      </c>
      <c r="AC150" s="286">
        <f t="shared" si="91"/>
        <v>6600</v>
      </c>
      <c r="AD150" s="283"/>
      <c r="AE150" s="282"/>
      <c r="AF150" s="248"/>
      <c r="AG150" s="192">
        <v>0</v>
      </c>
    </row>
    <row r="151" spans="1:33" s="52" customFormat="1" ht="12" hidden="1">
      <c r="A151" s="17"/>
      <c r="B151" s="86">
        <v>3133</v>
      </c>
      <c r="C151" s="143" t="s">
        <v>54</v>
      </c>
      <c r="D151" s="87">
        <v>18000</v>
      </c>
      <c r="E151" s="87">
        <f>SUM(E152+E153)</f>
        <v>-3000</v>
      </c>
      <c r="F151" s="87">
        <f>SUM(F152+F153)</f>
        <v>15000</v>
      </c>
      <c r="G151" s="87">
        <f>SUM(G152+G153)</f>
        <v>16500</v>
      </c>
      <c r="H151" s="87">
        <v>15000</v>
      </c>
      <c r="I151" s="87">
        <f aca="true" t="shared" si="103" ref="I151:P151">SUM(I152+I153)</f>
        <v>15000</v>
      </c>
      <c r="J151" s="127">
        <f t="shared" si="103"/>
        <v>16500</v>
      </c>
      <c r="K151" s="127">
        <f t="shared" si="103"/>
        <v>0</v>
      </c>
      <c r="L151" s="87">
        <f t="shared" si="103"/>
        <v>16500</v>
      </c>
      <c r="M151" s="87">
        <f t="shared" si="103"/>
        <v>0</v>
      </c>
      <c r="N151" s="87">
        <f t="shared" si="103"/>
        <v>0</v>
      </c>
      <c r="O151" s="87">
        <f t="shared" si="103"/>
        <v>16500</v>
      </c>
      <c r="P151" s="87">
        <f t="shared" si="103"/>
        <v>0</v>
      </c>
      <c r="Q151" s="39">
        <f t="shared" si="76"/>
        <v>16500</v>
      </c>
      <c r="R151" s="87">
        <v>9483.18</v>
      </c>
      <c r="S151" s="19">
        <f t="shared" si="77"/>
        <v>7016.82</v>
      </c>
      <c r="T151" s="87">
        <f aca="true" t="shared" si="104" ref="T151:Y151">SUM(T152)</f>
        <v>0</v>
      </c>
      <c r="U151" s="182">
        <f t="shared" si="104"/>
        <v>22500</v>
      </c>
      <c r="V151" s="182">
        <f t="shared" si="104"/>
        <v>0</v>
      </c>
      <c r="W151" s="39">
        <f t="shared" si="104"/>
        <v>22500</v>
      </c>
      <c r="X151" s="39">
        <f t="shared" si="104"/>
        <v>10750</v>
      </c>
      <c r="Y151" s="39">
        <f t="shared" si="104"/>
        <v>0</v>
      </c>
      <c r="Z151" s="39">
        <f t="shared" si="41"/>
        <v>10750</v>
      </c>
      <c r="AA151" s="39">
        <f aca="true" t="shared" si="105" ref="AA151:AG151">SUM(AA152)</f>
        <v>0</v>
      </c>
      <c r="AB151" s="39">
        <f t="shared" si="105"/>
        <v>22500</v>
      </c>
      <c r="AC151" s="39">
        <f t="shared" si="105"/>
        <v>22500</v>
      </c>
      <c r="AD151" s="39">
        <f t="shared" si="105"/>
        <v>0</v>
      </c>
      <c r="AE151" s="39">
        <f t="shared" si="105"/>
        <v>0</v>
      </c>
      <c r="AF151" s="39">
        <f t="shared" si="105"/>
        <v>0</v>
      </c>
      <c r="AG151" s="39">
        <f t="shared" si="105"/>
        <v>18319.66</v>
      </c>
    </row>
    <row r="152" spans="1:33" s="126" customFormat="1" ht="24" customHeight="1" hidden="1">
      <c r="A152" s="20" t="s">
        <v>211</v>
      </c>
      <c r="B152" s="124">
        <v>31332</v>
      </c>
      <c r="C152" s="135" t="s">
        <v>54</v>
      </c>
      <c r="D152" s="125">
        <v>15000</v>
      </c>
      <c r="E152" s="125">
        <v>0</v>
      </c>
      <c r="F152" s="7">
        <f>SUM(D152+E152)</f>
        <v>15000</v>
      </c>
      <c r="G152" s="7">
        <v>16500</v>
      </c>
      <c r="H152" s="7">
        <v>15000</v>
      </c>
      <c r="I152" s="7">
        <v>15000</v>
      </c>
      <c r="J152" s="114">
        <v>16500</v>
      </c>
      <c r="K152" s="114">
        <v>0</v>
      </c>
      <c r="L152" s="7">
        <v>16500</v>
      </c>
      <c r="M152" s="7"/>
      <c r="N152" s="7">
        <v>0</v>
      </c>
      <c r="O152" s="7">
        <v>16500</v>
      </c>
      <c r="P152" s="7">
        <v>0</v>
      </c>
      <c r="Q152" s="41">
        <f t="shared" si="76"/>
        <v>16500</v>
      </c>
      <c r="R152" s="7">
        <v>9483.18</v>
      </c>
      <c r="S152" s="7">
        <f t="shared" si="77"/>
        <v>7016.82</v>
      </c>
      <c r="T152" s="7">
        <v>0</v>
      </c>
      <c r="U152" s="183">
        <v>22500</v>
      </c>
      <c r="V152" s="192">
        <v>0</v>
      </c>
      <c r="W152" s="192">
        <v>22500</v>
      </c>
      <c r="X152" s="192">
        <v>10750</v>
      </c>
      <c r="Y152" s="192"/>
      <c r="Z152" s="39">
        <f t="shared" si="41"/>
        <v>10750</v>
      </c>
      <c r="AA152" s="192">
        <v>0</v>
      </c>
      <c r="AB152" s="192">
        <v>22500</v>
      </c>
      <c r="AC152" s="286">
        <f t="shared" si="91"/>
        <v>22500</v>
      </c>
      <c r="AD152" s="283"/>
      <c r="AE152" s="282"/>
      <c r="AF152" s="248"/>
      <c r="AG152" s="192">
        <v>18319.66</v>
      </c>
    </row>
    <row r="153" spans="1:33" s="126" customFormat="1" ht="18.75" hidden="1">
      <c r="A153" s="20" t="s">
        <v>70</v>
      </c>
      <c r="B153" s="124">
        <v>31333</v>
      </c>
      <c r="C153" s="135" t="s">
        <v>57</v>
      </c>
      <c r="D153" s="125">
        <v>3000</v>
      </c>
      <c r="E153" s="125">
        <v>-3000</v>
      </c>
      <c r="F153" s="7">
        <f>SUM(D153+E153)</f>
        <v>0</v>
      </c>
      <c r="G153" s="7">
        <v>0</v>
      </c>
      <c r="H153" s="7"/>
      <c r="I153" s="7"/>
      <c r="J153" s="114">
        <v>0</v>
      </c>
      <c r="K153" s="114"/>
      <c r="L153" s="7"/>
      <c r="M153" s="7"/>
      <c r="N153" s="7"/>
      <c r="O153" s="7"/>
      <c r="P153" s="7"/>
      <c r="Q153" s="39">
        <f aca="true" t="shared" si="106" ref="Q153:Q184">SUM(O153+P153)</f>
        <v>0</v>
      </c>
      <c r="R153" s="7"/>
      <c r="S153" s="7">
        <f aca="true" t="shared" si="107" ref="S153:S184">SUM(Q153-R153)</f>
        <v>0</v>
      </c>
      <c r="T153" s="7"/>
      <c r="U153" s="182"/>
      <c r="V153" s="191"/>
      <c r="W153" s="191"/>
      <c r="X153" s="191"/>
      <c r="Y153" s="191"/>
      <c r="Z153" s="39">
        <f t="shared" si="41"/>
        <v>0</v>
      </c>
      <c r="AA153" s="191"/>
      <c r="AB153" s="191"/>
      <c r="AC153" s="286">
        <f t="shared" si="91"/>
        <v>0</v>
      </c>
      <c r="AD153" s="283"/>
      <c r="AE153" s="282"/>
      <c r="AF153" s="248"/>
      <c r="AG153" s="191"/>
    </row>
    <row r="154" spans="1:33" s="52" customFormat="1" ht="12">
      <c r="A154" s="17"/>
      <c r="B154" s="86">
        <v>32</v>
      </c>
      <c r="C154" s="143" t="s">
        <v>58</v>
      </c>
      <c r="D154" s="87">
        <v>874100</v>
      </c>
      <c r="E154" s="87">
        <f>SUM(E155+E168+E190+E225+E228)</f>
        <v>6917</v>
      </c>
      <c r="F154" s="87">
        <f>SUM(F155+F168+F190+F225+F228)</f>
        <v>881017</v>
      </c>
      <c r="G154" s="87">
        <f>SUM(G155+G168+G190+G225+G228)</f>
        <v>898840</v>
      </c>
      <c r="H154" s="87">
        <v>925680</v>
      </c>
      <c r="I154" s="87">
        <f aca="true" t="shared" si="108" ref="I154:P154">SUM(I155+I168+I190+I225+I228)</f>
        <v>809868.7499999999</v>
      </c>
      <c r="J154" s="127">
        <f t="shared" si="108"/>
        <v>898840</v>
      </c>
      <c r="K154" s="127">
        <f t="shared" si="108"/>
        <v>111970</v>
      </c>
      <c r="L154" s="87">
        <f t="shared" si="108"/>
        <v>904980</v>
      </c>
      <c r="M154" s="87">
        <f t="shared" si="108"/>
        <v>0</v>
      </c>
      <c r="N154" s="87">
        <f t="shared" si="108"/>
        <v>0</v>
      </c>
      <c r="O154" s="87">
        <f t="shared" si="108"/>
        <v>904980</v>
      </c>
      <c r="P154" s="87">
        <f t="shared" si="108"/>
        <v>-33800</v>
      </c>
      <c r="Q154" s="39">
        <f t="shared" si="106"/>
        <v>871180</v>
      </c>
      <c r="R154" s="87">
        <v>531089.29</v>
      </c>
      <c r="S154" s="19">
        <f t="shared" si="107"/>
        <v>340090.70999999996</v>
      </c>
      <c r="T154" s="87" t="e">
        <f aca="true" t="shared" si="109" ref="T154:Y154">SUM(T155+T168+T190+T228)</f>
        <v>#REF!</v>
      </c>
      <c r="U154" s="182">
        <f t="shared" si="109"/>
        <v>920350</v>
      </c>
      <c r="V154" s="182">
        <f t="shared" si="109"/>
        <v>-21640</v>
      </c>
      <c r="W154" s="39">
        <f t="shared" si="109"/>
        <v>898710</v>
      </c>
      <c r="X154" s="39">
        <f t="shared" si="109"/>
        <v>562393.1200000001</v>
      </c>
      <c r="Y154" s="39">
        <f t="shared" si="109"/>
        <v>45000</v>
      </c>
      <c r="Z154" s="39">
        <f t="shared" si="41"/>
        <v>607393.1200000001</v>
      </c>
      <c r="AA154" s="39">
        <f aca="true" t="shared" si="110" ref="AA154:AG154">SUM(AA155+AA168+AA190+AA228)</f>
        <v>-4850</v>
      </c>
      <c r="AB154" s="39">
        <f t="shared" si="110"/>
        <v>939190</v>
      </c>
      <c r="AC154" s="39">
        <f t="shared" si="110"/>
        <v>939190</v>
      </c>
      <c r="AD154" s="39">
        <f t="shared" si="110"/>
        <v>0</v>
      </c>
      <c r="AE154" s="39">
        <f t="shared" si="110"/>
        <v>0</v>
      </c>
      <c r="AF154" s="39" t="e">
        <f t="shared" si="110"/>
        <v>#VALUE!</v>
      </c>
      <c r="AG154" s="39">
        <f t="shared" si="110"/>
        <v>829810.41</v>
      </c>
    </row>
    <row r="155" spans="1:33" s="52" customFormat="1" ht="9" customHeight="1">
      <c r="A155" s="17"/>
      <c r="B155" s="86">
        <v>321</v>
      </c>
      <c r="C155" s="143" t="s">
        <v>71</v>
      </c>
      <c r="D155" s="87">
        <v>134800</v>
      </c>
      <c r="E155" s="87">
        <f>SUM(E156+E160+E163+E166)</f>
        <v>2000</v>
      </c>
      <c r="F155" s="87">
        <f>SUM(F156+F160+F163+F166)</f>
        <v>136800</v>
      </c>
      <c r="G155" s="87">
        <f>SUM(G156+G160+G163+G166)</f>
        <v>147400</v>
      </c>
      <c r="H155" s="87">
        <v>121750</v>
      </c>
      <c r="I155" s="87">
        <f aca="true" t="shared" si="111" ref="I155:P155">SUM(I156+I160+I163+I166)</f>
        <v>119404.4</v>
      </c>
      <c r="J155" s="127">
        <f t="shared" si="111"/>
        <v>147400</v>
      </c>
      <c r="K155" s="127">
        <f t="shared" si="111"/>
        <v>11040</v>
      </c>
      <c r="L155" s="87">
        <f t="shared" si="111"/>
        <v>147400</v>
      </c>
      <c r="M155" s="87">
        <f t="shared" si="111"/>
        <v>0</v>
      </c>
      <c r="N155" s="87">
        <f t="shared" si="111"/>
        <v>0</v>
      </c>
      <c r="O155" s="87">
        <f t="shared" si="111"/>
        <v>147400</v>
      </c>
      <c r="P155" s="87">
        <f t="shared" si="111"/>
        <v>-1500</v>
      </c>
      <c r="Q155" s="39">
        <f t="shared" si="106"/>
        <v>145900</v>
      </c>
      <c r="R155" s="87">
        <v>98108.2</v>
      </c>
      <c r="S155" s="19">
        <f t="shared" si="107"/>
        <v>47791.8</v>
      </c>
      <c r="T155" s="87" t="e">
        <f>SUM(T156+T160+T163+#REF!)</f>
        <v>#REF!</v>
      </c>
      <c r="U155" s="182">
        <f>SUM(U156+U160+U163+U166)</f>
        <v>135500</v>
      </c>
      <c r="V155" s="182">
        <f>SUM(V156+V160+V163+V166)</f>
        <v>37800</v>
      </c>
      <c r="W155" s="39">
        <f>SUM(W156+W160+W163+W166)</f>
        <v>173300</v>
      </c>
      <c r="X155" s="39">
        <f>SUM(X156+X160+X163+X166)</f>
        <v>123373.06</v>
      </c>
      <c r="Y155" s="39">
        <f>SUM(Y156+Y160+Y163+Y166)</f>
        <v>45000</v>
      </c>
      <c r="Z155" s="39">
        <f t="shared" si="41"/>
        <v>168373.06</v>
      </c>
      <c r="AA155" s="39">
        <f aca="true" t="shared" si="112" ref="AA155:AF155">SUM(AA156+AA160+AA163+AA166)</f>
        <v>1280</v>
      </c>
      <c r="AB155" s="39">
        <f t="shared" si="112"/>
        <v>174580</v>
      </c>
      <c r="AC155" s="39">
        <f t="shared" si="112"/>
        <v>174580</v>
      </c>
      <c r="AD155" s="39">
        <f t="shared" si="112"/>
        <v>0</v>
      </c>
      <c r="AE155" s="39">
        <f t="shared" si="112"/>
        <v>0</v>
      </c>
      <c r="AF155" s="39">
        <f t="shared" si="112"/>
        <v>0</v>
      </c>
      <c r="AG155" s="39">
        <f>SUM(AG156+AG160+AG163+AG166)</f>
        <v>172537.06</v>
      </c>
    </row>
    <row r="156" spans="1:33" s="52" customFormat="1" ht="12" hidden="1">
      <c r="A156" s="17"/>
      <c r="B156" s="86">
        <v>3211</v>
      </c>
      <c r="C156" s="143" t="s">
        <v>72</v>
      </c>
      <c r="D156" s="87">
        <v>13000</v>
      </c>
      <c r="E156" s="87">
        <f>SUM(E157+E158+E159)</f>
        <v>2000</v>
      </c>
      <c r="F156" s="87">
        <f>SUM(F157+F158+F159)</f>
        <v>15000</v>
      </c>
      <c r="G156" s="87">
        <f>SUM(G157+G158+G159)</f>
        <v>19000</v>
      </c>
      <c r="H156" s="87">
        <v>7200</v>
      </c>
      <c r="I156" s="87">
        <f aca="true" t="shared" si="113" ref="I156:P156">SUM(I157+I158+I159)</f>
        <v>5853.4</v>
      </c>
      <c r="J156" s="127">
        <f t="shared" si="113"/>
        <v>19000</v>
      </c>
      <c r="K156" s="127">
        <f t="shared" si="113"/>
        <v>-260</v>
      </c>
      <c r="L156" s="87">
        <f t="shared" si="113"/>
        <v>19000</v>
      </c>
      <c r="M156" s="87">
        <f t="shared" si="113"/>
        <v>0</v>
      </c>
      <c r="N156" s="87">
        <f t="shared" si="113"/>
        <v>0</v>
      </c>
      <c r="O156" s="87">
        <f t="shared" si="113"/>
        <v>19000</v>
      </c>
      <c r="P156" s="87">
        <f t="shared" si="113"/>
        <v>600</v>
      </c>
      <c r="Q156" s="39">
        <f t="shared" si="106"/>
        <v>19600</v>
      </c>
      <c r="R156" s="87">
        <v>9129.2</v>
      </c>
      <c r="S156" s="19">
        <f t="shared" si="107"/>
        <v>10470.8</v>
      </c>
      <c r="T156" s="87">
        <f aca="true" t="shared" si="114" ref="T156:Y156">SUM(T157:T159)</f>
        <v>-3300</v>
      </c>
      <c r="U156" s="182">
        <f t="shared" si="114"/>
        <v>16300</v>
      </c>
      <c r="V156" s="182">
        <f t="shared" si="114"/>
        <v>0</v>
      </c>
      <c r="W156" s="39">
        <f t="shared" si="114"/>
        <v>16300</v>
      </c>
      <c r="X156" s="39">
        <f t="shared" si="114"/>
        <v>13960.060000000001</v>
      </c>
      <c r="Y156" s="39">
        <f t="shared" si="114"/>
        <v>0</v>
      </c>
      <c r="Z156" s="39">
        <f t="shared" si="41"/>
        <v>13960.060000000001</v>
      </c>
      <c r="AA156" s="39">
        <f aca="true" t="shared" si="115" ref="AA156:AG156">SUM(AA157:AA159)</f>
        <v>600</v>
      </c>
      <c r="AB156" s="39">
        <f t="shared" si="115"/>
        <v>16900</v>
      </c>
      <c r="AC156" s="39">
        <f t="shared" si="115"/>
        <v>16900</v>
      </c>
      <c r="AD156" s="39">
        <f t="shared" si="115"/>
        <v>0</v>
      </c>
      <c r="AE156" s="39">
        <f t="shared" si="115"/>
        <v>0</v>
      </c>
      <c r="AF156" s="39">
        <f t="shared" si="115"/>
        <v>0</v>
      </c>
      <c r="AG156" s="39">
        <f t="shared" si="115"/>
        <v>16016.060000000001</v>
      </c>
    </row>
    <row r="157" spans="1:33" s="92" customFormat="1" ht="18.75" hidden="1">
      <c r="A157" s="289" t="s">
        <v>212</v>
      </c>
      <c r="B157" s="290">
        <v>32111</v>
      </c>
      <c r="C157" s="291" t="s">
        <v>73</v>
      </c>
      <c r="D157" s="292">
        <v>4000</v>
      </c>
      <c r="E157" s="292">
        <v>0</v>
      </c>
      <c r="F157" s="41">
        <f>SUM(D157+E157)</f>
        <v>4000</v>
      </c>
      <c r="G157" s="41">
        <v>6000</v>
      </c>
      <c r="H157" s="41">
        <v>2500</v>
      </c>
      <c r="I157" s="41">
        <v>1950</v>
      </c>
      <c r="J157" s="99">
        <v>6000</v>
      </c>
      <c r="K157" s="99">
        <v>-260</v>
      </c>
      <c r="L157" s="41">
        <v>6000</v>
      </c>
      <c r="M157" s="41"/>
      <c r="N157" s="41">
        <v>0</v>
      </c>
      <c r="O157" s="41">
        <v>6000</v>
      </c>
      <c r="P157" s="41">
        <v>0</v>
      </c>
      <c r="Q157" s="41">
        <f t="shared" si="106"/>
        <v>6000</v>
      </c>
      <c r="R157" s="41">
        <v>2822</v>
      </c>
      <c r="S157" s="41">
        <f t="shared" si="107"/>
        <v>3178</v>
      </c>
      <c r="T157" s="41">
        <v>-1300</v>
      </c>
      <c r="U157" s="183">
        <v>4700</v>
      </c>
      <c r="V157" s="192">
        <v>0</v>
      </c>
      <c r="W157" s="192">
        <v>4700</v>
      </c>
      <c r="X157" s="192">
        <v>3825</v>
      </c>
      <c r="Y157" s="192"/>
      <c r="Z157" s="39">
        <f t="shared" si="41"/>
        <v>3825</v>
      </c>
      <c r="AA157" s="192">
        <v>500</v>
      </c>
      <c r="AB157" s="192">
        <v>5200</v>
      </c>
      <c r="AC157" s="293">
        <f t="shared" si="91"/>
        <v>5200</v>
      </c>
      <c r="AD157" s="294"/>
      <c r="AE157" s="295"/>
      <c r="AF157" s="241"/>
      <c r="AG157" s="192">
        <v>4590</v>
      </c>
    </row>
    <row r="158" spans="1:33" s="126" customFormat="1" ht="21" customHeight="1" hidden="1">
      <c r="A158" s="20" t="s">
        <v>213</v>
      </c>
      <c r="B158" s="124">
        <v>32113</v>
      </c>
      <c r="C158" s="135" t="s">
        <v>74</v>
      </c>
      <c r="D158" s="125">
        <v>2000</v>
      </c>
      <c r="E158" s="125">
        <v>2000</v>
      </c>
      <c r="F158" s="7">
        <f>SUM(D158+E158)</f>
        <v>4000</v>
      </c>
      <c r="G158" s="7">
        <v>6000</v>
      </c>
      <c r="H158" s="7">
        <v>900</v>
      </c>
      <c r="I158" s="7">
        <v>894</v>
      </c>
      <c r="J158" s="114">
        <v>6000</v>
      </c>
      <c r="K158" s="114">
        <v>0</v>
      </c>
      <c r="L158" s="7">
        <v>6000</v>
      </c>
      <c r="M158" s="7"/>
      <c r="N158" s="7">
        <v>0</v>
      </c>
      <c r="O158" s="7">
        <v>6000</v>
      </c>
      <c r="P158" s="7">
        <v>0</v>
      </c>
      <c r="Q158" s="41">
        <f t="shared" si="106"/>
        <v>6000</v>
      </c>
      <c r="R158" s="7">
        <v>2789</v>
      </c>
      <c r="S158" s="7">
        <f t="shared" si="107"/>
        <v>3211</v>
      </c>
      <c r="T158" s="7">
        <v>0</v>
      </c>
      <c r="U158" s="183">
        <v>6000</v>
      </c>
      <c r="V158" s="192">
        <v>0</v>
      </c>
      <c r="W158" s="192">
        <v>6000</v>
      </c>
      <c r="X158" s="192">
        <v>4901.06</v>
      </c>
      <c r="Y158" s="192"/>
      <c r="Z158" s="39">
        <f aca="true" t="shared" si="116" ref="Z158:Z221">SUM(X158+Y158)</f>
        <v>4901.06</v>
      </c>
      <c r="AA158" s="192">
        <v>-1000</v>
      </c>
      <c r="AB158" s="192">
        <v>5000</v>
      </c>
      <c r="AC158" s="287">
        <f t="shared" si="91"/>
        <v>5000</v>
      </c>
      <c r="AD158" s="283"/>
      <c r="AE158" s="282"/>
      <c r="AF158" s="248"/>
      <c r="AG158" s="192">
        <v>4901.06</v>
      </c>
    </row>
    <row r="159" spans="1:33" s="126" customFormat="1" ht="18.75" hidden="1">
      <c r="A159" s="20" t="s">
        <v>214</v>
      </c>
      <c r="B159" s="124">
        <v>32115</v>
      </c>
      <c r="C159" s="135" t="s">
        <v>75</v>
      </c>
      <c r="D159" s="125">
        <v>7000</v>
      </c>
      <c r="E159" s="125">
        <v>0</v>
      </c>
      <c r="F159" s="7">
        <f>SUM(D159+E159)</f>
        <v>7000</v>
      </c>
      <c r="G159" s="7">
        <v>7000</v>
      </c>
      <c r="H159" s="7">
        <v>3800</v>
      </c>
      <c r="I159" s="7">
        <v>3009.4</v>
      </c>
      <c r="J159" s="114">
        <v>7000</v>
      </c>
      <c r="K159" s="114">
        <v>0</v>
      </c>
      <c r="L159" s="7">
        <v>7000</v>
      </c>
      <c r="M159" s="7"/>
      <c r="N159" s="7">
        <v>0</v>
      </c>
      <c r="O159" s="7">
        <v>7000</v>
      </c>
      <c r="P159" s="7">
        <v>600</v>
      </c>
      <c r="Q159" s="41">
        <f t="shared" si="106"/>
        <v>7600</v>
      </c>
      <c r="R159" s="7">
        <v>3518.2</v>
      </c>
      <c r="S159" s="7">
        <f t="shared" si="107"/>
        <v>4081.8</v>
      </c>
      <c r="T159" s="7">
        <v>-2000</v>
      </c>
      <c r="U159" s="183">
        <v>5600</v>
      </c>
      <c r="V159" s="192">
        <v>0</v>
      </c>
      <c r="W159" s="192">
        <v>5600</v>
      </c>
      <c r="X159" s="192">
        <v>5234</v>
      </c>
      <c r="Y159" s="192"/>
      <c r="Z159" s="39">
        <f t="shared" si="116"/>
        <v>5234</v>
      </c>
      <c r="AA159" s="192">
        <v>1100</v>
      </c>
      <c r="AB159" s="192">
        <v>6700</v>
      </c>
      <c r="AC159" s="287">
        <f t="shared" si="91"/>
        <v>6700</v>
      </c>
      <c r="AD159" s="283"/>
      <c r="AE159" s="282"/>
      <c r="AF159" s="248"/>
      <c r="AG159" s="192">
        <v>6525</v>
      </c>
    </row>
    <row r="160" spans="1:33" s="52" customFormat="1" ht="12" hidden="1">
      <c r="A160" s="17"/>
      <c r="B160" s="86">
        <v>3212</v>
      </c>
      <c r="C160" s="143" t="s">
        <v>76</v>
      </c>
      <c r="D160" s="87">
        <v>110000</v>
      </c>
      <c r="E160" s="87">
        <f>SUM(E161)</f>
        <v>0</v>
      </c>
      <c r="F160" s="87">
        <f>SUM(F161)</f>
        <v>110000</v>
      </c>
      <c r="G160" s="87">
        <f>SUM(G161)</f>
        <v>111600</v>
      </c>
      <c r="H160" s="87">
        <v>110000</v>
      </c>
      <c r="I160" s="87">
        <f>SUM(I161)</f>
        <v>109046</v>
      </c>
      <c r="J160" s="127">
        <f>SUM(J161)</f>
        <v>111600</v>
      </c>
      <c r="K160" s="127">
        <f aca="true" t="shared" si="117" ref="K160:P160">SUM(K161+K162)</f>
        <v>8000</v>
      </c>
      <c r="L160" s="87">
        <f t="shared" si="117"/>
        <v>111600</v>
      </c>
      <c r="M160" s="87">
        <f t="shared" si="117"/>
        <v>0</v>
      </c>
      <c r="N160" s="87">
        <f t="shared" si="117"/>
        <v>0</v>
      </c>
      <c r="O160" s="87">
        <f t="shared" si="117"/>
        <v>111600</v>
      </c>
      <c r="P160" s="87">
        <f t="shared" si="117"/>
        <v>2900</v>
      </c>
      <c r="Q160" s="39">
        <f t="shared" si="106"/>
        <v>114500</v>
      </c>
      <c r="R160" s="87">
        <v>83979</v>
      </c>
      <c r="S160" s="19">
        <f t="shared" si="107"/>
        <v>30521</v>
      </c>
      <c r="T160" s="87">
        <f>SUM(T161:T162)</f>
        <v>1583</v>
      </c>
      <c r="U160" s="182">
        <f>SUM(U161+U162)</f>
        <v>111100</v>
      </c>
      <c r="V160" s="182">
        <f>SUM(V161+V162)</f>
        <v>40000</v>
      </c>
      <c r="W160" s="39">
        <f>SUM(W161+W162)</f>
        <v>151100</v>
      </c>
      <c r="X160" s="39">
        <f>SUM(X161+X162)</f>
        <v>105876</v>
      </c>
      <c r="Y160" s="39">
        <f>SUM(Y161+Y162)</f>
        <v>45000</v>
      </c>
      <c r="Z160" s="39">
        <f t="shared" si="116"/>
        <v>150876</v>
      </c>
      <c r="AA160" s="39">
        <f aca="true" t="shared" si="118" ref="AA160:AG160">SUM(AA161+AA162)</f>
        <v>0</v>
      </c>
      <c r="AB160" s="39">
        <f t="shared" si="118"/>
        <v>151100</v>
      </c>
      <c r="AC160" s="39">
        <f t="shared" si="118"/>
        <v>151100</v>
      </c>
      <c r="AD160" s="39">
        <f t="shared" si="118"/>
        <v>0</v>
      </c>
      <c r="AE160" s="39">
        <f t="shared" si="118"/>
        <v>0</v>
      </c>
      <c r="AF160" s="39">
        <f t="shared" si="118"/>
        <v>0</v>
      </c>
      <c r="AG160" s="39">
        <f t="shared" si="118"/>
        <v>151306</v>
      </c>
    </row>
    <row r="161" spans="1:33" s="126" customFormat="1" ht="18.75" hidden="1">
      <c r="A161" s="20" t="s">
        <v>215</v>
      </c>
      <c r="B161" s="124">
        <v>32121</v>
      </c>
      <c r="C161" s="135" t="s">
        <v>77</v>
      </c>
      <c r="D161" s="125">
        <v>110000</v>
      </c>
      <c r="E161" s="125">
        <v>0</v>
      </c>
      <c r="F161" s="7">
        <f>SUM(D161+E161)</f>
        <v>110000</v>
      </c>
      <c r="G161" s="7">
        <v>111600</v>
      </c>
      <c r="H161" s="7">
        <v>110000</v>
      </c>
      <c r="I161" s="7">
        <v>109046</v>
      </c>
      <c r="J161" s="114">
        <v>111600</v>
      </c>
      <c r="K161" s="114">
        <v>3500</v>
      </c>
      <c r="L161" s="7">
        <v>111600</v>
      </c>
      <c r="M161" s="7"/>
      <c r="N161" s="7">
        <v>-4000</v>
      </c>
      <c r="O161" s="7">
        <v>107600</v>
      </c>
      <c r="P161" s="7">
        <v>1000</v>
      </c>
      <c r="Q161" s="41">
        <f t="shared" si="106"/>
        <v>108600</v>
      </c>
      <c r="R161" s="7">
        <v>78996</v>
      </c>
      <c r="S161" s="7">
        <f t="shared" si="107"/>
        <v>29604</v>
      </c>
      <c r="T161" s="7">
        <v>2500</v>
      </c>
      <c r="U161" s="183">
        <v>111100</v>
      </c>
      <c r="V161" s="192">
        <v>40000</v>
      </c>
      <c r="W161" s="192">
        <v>151100</v>
      </c>
      <c r="X161" s="192">
        <v>105876</v>
      </c>
      <c r="Y161" s="192">
        <v>45000</v>
      </c>
      <c r="Z161" s="39">
        <f t="shared" si="116"/>
        <v>150876</v>
      </c>
      <c r="AA161" s="192">
        <v>0</v>
      </c>
      <c r="AB161" s="192">
        <v>151100</v>
      </c>
      <c r="AC161" s="287">
        <f t="shared" si="91"/>
        <v>151100</v>
      </c>
      <c r="AD161" s="281"/>
      <c r="AE161" s="282"/>
      <c r="AF161" s="248"/>
      <c r="AG161" s="192">
        <v>151306</v>
      </c>
    </row>
    <row r="162" spans="1:33" s="126" customFormat="1" ht="18.75" customHeight="1" hidden="1">
      <c r="A162" s="20" t="s">
        <v>312</v>
      </c>
      <c r="B162" s="124">
        <v>32121</v>
      </c>
      <c r="C162" s="135" t="s">
        <v>311</v>
      </c>
      <c r="D162" s="125"/>
      <c r="E162" s="125"/>
      <c r="F162" s="7"/>
      <c r="G162" s="7"/>
      <c r="H162" s="7"/>
      <c r="I162" s="7"/>
      <c r="J162" s="114">
        <v>0</v>
      </c>
      <c r="K162" s="114">
        <v>4500</v>
      </c>
      <c r="L162" s="7">
        <v>0</v>
      </c>
      <c r="M162" s="7"/>
      <c r="N162" s="7">
        <v>4000</v>
      </c>
      <c r="O162" s="7">
        <v>4000</v>
      </c>
      <c r="P162" s="7">
        <v>1900</v>
      </c>
      <c r="Q162" s="41">
        <f t="shared" si="106"/>
        <v>5900</v>
      </c>
      <c r="R162" s="7">
        <v>4983</v>
      </c>
      <c r="S162" s="7">
        <f t="shared" si="107"/>
        <v>917</v>
      </c>
      <c r="T162" s="7">
        <v>-917</v>
      </c>
      <c r="U162" s="183">
        <v>0</v>
      </c>
      <c r="V162" s="192"/>
      <c r="W162" s="192"/>
      <c r="X162" s="192"/>
      <c r="Y162" s="192"/>
      <c r="Z162" s="39">
        <f t="shared" si="116"/>
        <v>0</v>
      </c>
      <c r="AA162" s="192"/>
      <c r="AB162" s="192"/>
      <c r="AC162" s="287">
        <f t="shared" si="91"/>
        <v>0</v>
      </c>
      <c r="AD162" s="283"/>
      <c r="AE162" s="282"/>
      <c r="AF162" s="248"/>
      <c r="AG162" s="192"/>
    </row>
    <row r="163" spans="1:33" s="52" customFormat="1" ht="12" hidden="1">
      <c r="A163" s="17"/>
      <c r="B163" s="86">
        <v>3213</v>
      </c>
      <c r="C163" s="143" t="s">
        <v>78</v>
      </c>
      <c r="D163" s="87">
        <v>10800</v>
      </c>
      <c r="E163" s="87">
        <f>SUM(E164+E165)</f>
        <v>0</v>
      </c>
      <c r="F163" s="87">
        <f>SUM(F164+F165)</f>
        <v>10800</v>
      </c>
      <c r="G163" s="87">
        <f>SUM(G164+G165)</f>
        <v>15800</v>
      </c>
      <c r="H163" s="87">
        <v>4550</v>
      </c>
      <c r="I163" s="87">
        <f aca="true" t="shared" si="119" ref="I163:P163">SUM(I164+I165)</f>
        <v>4505</v>
      </c>
      <c r="J163" s="127">
        <f t="shared" si="119"/>
        <v>15800</v>
      </c>
      <c r="K163" s="127">
        <f t="shared" si="119"/>
        <v>3300</v>
      </c>
      <c r="L163" s="87">
        <f t="shared" si="119"/>
        <v>15800</v>
      </c>
      <c r="M163" s="87">
        <f t="shared" si="119"/>
        <v>0</v>
      </c>
      <c r="N163" s="87">
        <f t="shared" si="119"/>
        <v>0</v>
      </c>
      <c r="O163" s="87">
        <f t="shared" si="119"/>
        <v>15800</v>
      </c>
      <c r="P163" s="87">
        <f t="shared" si="119"/>
        <v>-5000</v>
      </c>
      <c r="Q163" s="39">
        <f t="shared" si="106"/>
        <v>10800</v>
      </c>
      <c r="R163" s="87">
        <v>4000</v>
      </c>
      <c r="S163" s="19">
        <f t="shared" si="107"/>
        <v>6800</v>
      </c>
      <c r="T163" s="87">
        <f>SUM(T164:T165)</f>
        <v>-2900</v>
      </c>
      <c r="U163" s="182">
        <f>SUM(U164+U165)</f>
        <v>7900</v>
      </c>
      <c r="V163" s="182">
        <f>SUM(V164+V165)</f>
        <v>-4200</v>
      </c>
      <c r="W163" s="39">
        <f>SUM(W164+W165)</f>
        <v>3700</v>
      </c>
      <c r="X163" s="39">
        <f>SUM(X164+X165)</f>
        <v>3175</v>
      </c>
      <c r="Y163" s="39">
        <f>SUM(Y164+Y165)</f>
        <v>0</v>
      </c>
      <c r="Z163" s="39">
        <f t="shared" si="116"/>
        <v>3175</v>
      </c>
      <c r="AA163" s="39">
        <f aca="true" t="shared" si="120" ref="AA163:AG163">SUM(AA164+AA165)</f>
        <v>1680</v>
      </c>
      <c r="AB163" s="39">
        <f t="shared" si="120"/>
        <v>5380</v>
      </c>
      <c r="AC163" s="39">
        <f t="shared" si="120"/>
        <v>5380</v>
      </c>
      <c r="AD163" s="39">
        <f t="shared" si="120"/>
        <v>0</v>
      </c>
      <c r="AE163" s="39">
        <f t="shared" si="120"/>
        <v>0</v>
      </c>
      <c r="AF163" s="39">
        <f t="shared" si="120"/>
        <v>0</v>
      </c>
      <c r="AG163" s="39">
        <f t="shared" si="120"/>
        <v>4725</v>
      </c>
    </row>
    <row r="164" spans="1:33" s="126" customFormat="1" ht="18.75" hidden="1">
      <c r="A164" s="20" t="s">
        <v>216</v>
      </c>
      <c r="B164" s="124">
        <v>32131</v>
      </c>
      <c r="C164" s="135" t="s">
        <v>79</v>
      </c>
      <c r="D164" s="125">
        <v>2800</v>
      </c>
      <c r="E164" s="125">
        <v>0</v>
      </c>
      <c r="F164" s="7">
        <f>SUM(D164+E164)</f>
        <v>2800</v>
      </c>
      <c r="G164" s="7">
        <v>2800</v>
      </c>
      <c r="H164" s="7">
        <v>0</v>
      </c>
      <c r="I164" s="7">
        <v>0</v>
      </c>
      <c r="J164" s="114">
        <v>2800</v>
      </c>
      <c r="K164" s="114">
        <v>0</v>
      </c>
      <c r="L164" s="7">
        <v>2800</v>
      </c>
      <c r="M164" s="7"/>
      <c r="N164" s="7">
        <v>0</v>
      </c>
      <c r="O164" s="7">
        <v>2800</v>
      </c>
      <c r="P164" s="7">
        <v>0</v>
      </c>
      <c r="Q164" s="41">
        <f t="shared" si="106"/>
        <v>2800</v>
      </c>
      <c r="R164" s="7">
        <v>900</v>
      </c>
      <c r="S164" s="7">
        <f t="shared" si="107"/>
        <v>1900</v>
      </c>
      <c r="T164" s="7">
        <v>0</v>
      </c>
      <c r="U164" s="183">
        <v>2800</v>
      </c>
      <c r="V164" s="192">
        <v>0</v>
      </c>
      <c r="W164" s="192">
        <v>2800</v>
      </c>
      <c r="X164" s="192">
        <v>2300</v>
      </c>
      <c r="Y164" s="192"/>
      <c r="Z164" s="39">
        <f t="shared" si="116"/>
        <v>2300</v>
      </c>
      <c r="AA164" s="192">
        <v>1700</v>
      </c>
      <c r="AB164" s="192">
        <v>4500</v>
      </c>
      <c r="AC164" s="287">
        <f t="shared" si="91"/>
        <v>4500</v>
      </c>
      <c r="AD164" s="283"/>
      <c r="AE164" s="282"/>
      <c r="AF164" s="248"/>
      <c r="AG164" s="192">
        <v>3850</v>
      </c>
    </row>
    <row r="165" spans="1:33" s="126" customFormat="1" ht="18.75" hidden="1">
      <c r="A165" s="20" t="s">
        <v>217</v>
      </c>
      <c r="B165" s="124">
        <v>32132</v>
      </c>
      <c r="C165" s="135" t="s">
        <v>80</v>
      </c>
      <c r="D165" s="125">
        <v>8000</v>
      </c>
      <c r="E165" s="125">
        <v>0</v>
      </c>
      <c r="F165" s="7">
        <f>SUM(D165+E165)</f>
        <v>8000</v>
      </c>
      <c r="G165" s="7">
        <v>13000</v>
      </c>
      <c r="H165" s="7">
        <v>4550</v>
      </c>
      <c r="I165" s="7">
        <v>4505</v>
      </c>
      <c r="J165" s="114">
        <v>13000</v>
      </c>
      <c r="K165" s="114">
        <v>3300</v>
      </c>
      <c r="L165" s="7">
        <v>13000</v>
      </c>
      <c r="M165" s="7"/>
      <c r="N165" s="7">
        <v>0</v>
      </c>
      <c r="O165" s="7">
        <v>13000</v>
      </c>
      <c r="P165" s="7">
        <v>-5000</v>
      </c>
      <c r="Q165" s="41">
        <f t="shared" si="106"/>
        <v>8000</v>
      </c>
      <c r="R165" s="7">
        <v>4100</v>
      </c>
      <c r="S165" s="7">
        <f t="shared" si="107"/>
        <v>3900</v>
      </c>
      <c r="T165" s="7">
        <v>-2900</v>
      </c>
      <c r="U165" s="183">
        <v>5100</v>
      </c>
      <c r="V165" s="192">
        <v>-4200</v>
      </c>
      <c r="W165" s="192">
        <v>900</v>
      </c>
      <c r="X165" s="192">
        <v>875</v>
      </c>
      <c r="Y165" s="192"/>
      <c r="Z165" s="39">
        <f t="shared" si="116"/>
        <v>875</v>
      </c>
      <c r="AA165" s="192">
        <v>-20</v>
      </c>
      <c r="AB165" s="192">
        <v>880</v>
      </c>
      <c r="AC165" s="286">
        <f t="shared" si="91"/>
        <v>880</v>
      </c>
      <c r="AD165" s="283"/>
      <c r="AE165" s="282"/>
      <c r="AF165" s="248"/>
      <c r="AG165" s="192">
        <v>875</v>
      </c>
    </row>
    <row r="166" spans="1:33" s="52" customFormat="1" ht="12" hidden="1">
      <c r="A166" s="17"/>
      <c r="B166" s="86">
        <v>3214</v>
      </c>
      <c r="C166" s="143" t="s">
        <v>81</v>
      </c>
      <c r="D166" s="87">
        <v>1000</v>
      </c>
      <c r="E166" s="87">
        <f>SUM(E167)</f>
        <v>0</v>
      </c>
      <c r="F166" s="87">
        <f>SUM(F167)</f>
        <v>1000</v>
      </c>
      <c r="G166" s="87">
        <f>SUM(G167)</f>
        <v>1000</v>
      </c>
      <c r="H166" s="87">
        <v>0</v>
      </c>
      <c r="I166" s="87">
        <f aca="true" t="shared" si="121" ref="I166:P166">SUM(I167)</f>
        <v>0</v>
      </c>
      <c r="J166" s="127">
        <f t="shared" si="121"/>
        <v>1000</v>
      </c>
      <c r="K166" s="127">
        <f t="shared" si="121"/>
        <v>0</v>
      </c>
      <c r="L166" s="87">
        <f t="shared" si="121"/>
        <v>1000</v>
      </c>
      <c r="M166" s="87">
        <f t="shared" si="121"/>
        <v>0</v>
      </c>
      <c r="N166" s="87">
        <f t="shared" si="121"/>
        <v>0</v>
      </c>
      <c r="O166" s="87">
        <f t="shared" si="121"/>
        <v>1000</v>
      </c>
      <c r="P166" s="87">
        <f t="shared" si="121"/>
        <v>0</v>
      </c>
      <c r="Q166" s="39">
        <f t="shared" si="106"/>
        <v>1000</v>
      </c>
      <c r="R166" s="87">
        <v>0</v>
      </c>
      <c r="S166" s="19">
        <f t="shared" si="107"/>
        <v>1000</v>
      </c>
      <c r="T166" s="87">
        <f aca="true" t="shared" si="122" ref="T166:Y166">SUM(T167)</f>
        <v>-800</v>
      </c>
      <c r="U166" s="182">
        <f t="shared" si="122"/>
        <v>200</v>
      </c>
      <c r="V166" s="182">
        <f t="shared" si="122"/>
        <v>2000</v>
      </c>
      <c r="W166" s="39">
        <f t="shared" si="122"/>
        <v>2200</v>
      </c>
      <c r="X166" s="39">
        <f t="shared" si="122"/>
        <v>362</v>
      </c>
      <c r="Y166" s="39">
        <f t="shared" si="122"/>
        <v>0</v>
      </c>
      <c r="Z166" s="39">
        <f t="shared" si="116"/>
        <v>362</v>
      </c>
      <c r="AA166" s="39">
        <f aca="true" t="shared" si="123" ref="AA166:AG166">SUM(AA167)</f>
        <v>-1000</v>
      </c>
      <c r="AB166" s="39">
        <f t="shared" si="123"/>
        <v>1200</v>
      </c>
      <c r="AC166" s="39">
        <f t="shared" si="123"/>
        <v>1200</v>
      </c>
      <c r="AD166" s="39">
        <f t="shared" si="123"/>
        <v>0</v>
      </c>
      <c r="AE166" s="39">
        <f t="shared" si="123"/>
        <v>0</v>
      </c>
      <c r="AF166" s="39">
        <f t="shared" si="123"/>
        <v>0</v>
      </c>
      <c r="AG166" s="39">
        <f t="shared" si="123"/>
        <v>490</v>
      </c>
    </row>
    <row r="167" spans="1:33" s="126" customFormat="1" ht="23.25" customHeight="1" hidden="1">
      <c r="A167" s="20" t="s">
        <v>218</v>
      </c>
      <c r="B167" s="124">
        <v>32141</v>
      </c>
      <c r="C167" s="135" t="s">
        <v>82</v>
      </c>
      <c r="D167" s="125">
        <v>1000</v>
      </c>
      <c r="E167" s="125">
        <v>0</v>
      </c>
      <c r="F167" s="7">
        <f>SUM(D167+E167)</f>
        <v>1000</v>
      </c>
      <c r="G167" s="7">
        <v>1000</v>
      </c>
      <c r="H167" s="7">
        <v>0</v>
      </c>
      <c r="I167" s="7">
        <v>0</v>
      </c>
      <c r="J167" s="114">
        <v>1000</v>
      </c>
      <c r="K167" s="114">
        <v>0</v>
      </c>
      <c r="L167" s="7">
        <v>1000</v>
      </c>
      <c r="M167" s="7"/>
      <c r="N167" s="7">
        <v>0</v>
      </c>
      <c r="O167" s="7">
        <v>1000</v>
      </c>
      <c r="P167" s="7">
        <v>0</v>
      </c>
      <c r="Q167" s="41">
        <f t="shared" si="106"/>
        <v>1000</v>
      </c>
      <c r="R167" s="7">
        <v>0</v>
      </c>
      <c r="S167" s="7">
        <f t="shared" si="107"/>
        <v>1000</v>
      </c>
      <c r="T167" s="7">
        <v>-800</v>
      </c>
      <c r="U167" s="183">
        <v>200</v>
      </c>
      <c r="V167" s="192">
        <v>2000</v>
      </c>
      <c r="W167" s="192">
        <v>2200</v>
      </c>
      <c r="X167" s="192">
        <v>362</v>
      </c>
      <c r="Y167" s="192"/>
      <c r="Z167" s="39">
        <f t="shared" si="116"/>
        <v>362</v>
      </c>
      <c r="AA167" s="192">
        <v>-1000</v>
      </c>
      <c r="AB167" s="192">
        <v>1200</v>
      </c>
      <c r="AC167" s="286">
        <f t="shared" si="91"/>
        <v>1200</v>
      </c>
      <c r="AD167" s="283"/>
      <c r="AE167" s="282"/>
      <c r="AF167" s="248"/>
      <c r="AG167" s="192">
        <v>490</v>
      </c>
    </row>
    <row r="168" spans="1:33" s="52" customFormat="1" ht="9" customHeight="1">
      <c r="A168" s="17"/>
      <c r="B168" s="86">
        <v>322</v>
      </c>
      <c r="C168" s="143" t="s">
        <v>83</v>
      </c>
      <c r="D168" s="87">
        <v>531800</v>
      </c>
      <c r="E168" s="87">
        <f>SUM(E169+E175+E178+E182+E186+E188)</f>
        <v>-38493</v>
      </c>
      <c r="F168" s="87">
        <f>SUM(F169+F175+F178+F182+F186+F188)</f>
        <v>493307</v>
      </c>
      <c r="G168" s="87">
        <f>SUM(G169+G175+G178+G182+G186+G188)</f>
        <v>500630</v>
      </c>
      <c r="H168" s="87">
        <v>542400</v>
      </c>
      <c r="I168" s="87">
        <f aca="true" t="shared" si="124" ref="I168:P168">SUM(I169+I175+I178+I182+I186+I188)</f>
        <v>459411.61999999994</v>
      </c>
      <c r="J168" s="127">
        <f t="shared" si="124"/>
        <v>500630</v>
      </c>
      <c r="K168" s="127">
        <f t="shared" si="124"/>
        <v>64500</v>
      </c>
      <c r="L168" s="87">
        <f t="shared" si="124"/>
        <v>522630</v>
      </c>
      <c r="M168" s="87">
        <f t="shared" si="124"/>
        <v>0</v>
      </c>
      <c r="N168" s="87">
        <f t="shared" si="124"/>
        <v>0</v>
      </c>
      <c r="O168" s="87">
        <f t="shared" si="124"/>
        <v>522630</v>
      </c>
      <c r="P168" s="87">
        <f t="shared" si="124"/>
        <v>-2000</v>
      </c>
      <c r="Q168" s="39">
        <f t="shared" si="106"/>
        <v>520630</v>
      </c>
      <c r="R168" s="87">
        <v>324864.12</v>
      </c>
      <c r="S168" s="19">
        <f t="shared" si="107"/>
        <v>195765.88</v>
      </c>
      <c r="T168" s="87">
        <f aca="true" t="shared" si="125" ref="T168:Y168">SUM(T169+T175+T178+T182+T186+T188)</f>
        <v>108700</v>
      </c>
      <c r="U168" s="182">
        <f t="shared" si="125"/>
        <v>583830</v>
      </c>
      <c r="V168" s="182">
        <f t="shared" si="125"/>
        <v>-56540</v>
      </c>
      <c r="W168" s="39">
        <f t="shared" si="125"/>
        <v>527290</v>
      </c>
      <c r="X168" s="39">
        <f t="shared" si="125"/>
        <v>317002.83</v>
      </c>
      <c r="Y168" s="39">
        <f t="shared" si="125"/>
        <v>0</v>
      </c>
      <c r="Z168" s="39">
        <f t="shared" si="116"/>
        <v>317002.83</v>
      </c>
      <c r="AA168" s="39">
        <f aca="true" t="shared" si="126" ref="AA168:AF168">SUM(AA169+AA175+AA178+AA182+AA186+AA188)</f>
        <v>-8900</v>
      </c>
      <c r="AB168" s="39">
        <f t="shared" si="126"/>
        <v>518390</v>
      </c>
      <c r="AC168" s="39">
        <f t="shared" si="126"/>
        <v>518390</v>
      </c>
      <c r="AD168" s="39">
        <f t="shared" si="126"/>
        <v>0</v>
      </c>
      <c r="AE168" s="39">
        <f t="shared" si="126"/>
        <v>0</v>
      </c>
      <c r="AF168" s="39">
        <f t="shared" si="126"/>
        <v>0</v>
      </c>
      <c r="AG168" s="39">
        <f>SUM(AG169+AG175+AG178+AG182+AG186+AG188)</f>
        <v>484107.61000000004</v>
      </c>
    </row>
    <row r="169" spans="1:33" s="52" customFormat="1" ht="12" hidden="1">
      <c r="A169" s="17"/>
      <c r="B169" s="86">
        <v>3221</v>
      </c>
      <c r="C169" s="143" t="s">
        <v>84</v>
      </c>
      <c r="D169" s="87">
        <v>77600</v>
      </c>
      <c r="E169" s="87">
        <f>SUM(E170+E171+E172+E173+E174)</f>
        <v>-10000</v>
      </c>
      <c r="F169" s="87">
        <f>SUM(F170+F171+F172+F173+F174)</f>
        <v>67600</v>
      </c>
      <c r="G169" s="87">
        <f>SUM(G170+G171+G172+G173+G174)</f>
        <v>63000</v>
      </c>
      <c r="H169" s="87">
        <v>79800</v>
      </c>
      <c r="I169" s="87">
        <f aca="true" t="shared" si="127" ref="I169:P169">SUM(I170+I171+I172+I173+I174)</f>
        <v>49754.71</v>
      </c>
      <c r="J169" s="127">
        <f t="shared" si="127"/>
        <v>63000</v>
      </c>
      <c r="K169" s="127">
        <f t="shared" si="127"/>
        <v>2000</v>
      </c>
      <c r="L169" s="87">
        <f t="shared" si="127"/>
        <v>63000</v>
      </c>
      <c r="M169" s="87">
        <f t="shared" si="127"/>
        <v>0</v>
      </c>
      <c r="N169" s="87">
        <f t="shared" si="127"/>
        <v>0</v>
      </c>
      <c r="O169" s="87">
        <f t="shared" si="127"/>
        <v>63000</v>
      </c>
      <c r="P169" s="87">
        <f t="shared" si="127"/>
        <v>-2000</v>
      </c>
      <c r="Q169" s="39">
        <f t="shared" si="106"/>
        <v>61000</v>
      </c>
      <c r="R169" s="87">
        <v>17481.74</v>
      </c>
      <c r="S169" s="19">
        <f t="shared" si="107"/>
        <v>43518.259999999995</v>
      </c>
      <c r="T169" s="87">
        <f aca="true" t="shared" si="128" ref="T169:Y169">SUM(T170:T174)</f>
        <v>-23000</v>
      </c>
      <c r="U169" s="182">
        <f t="shared" si="128"/>
        <v>38000</v>
      </c>
      <c r="V169" s="182">
        <f t="shared" si="128"/>
        <v>-5000</v>
      </c>
      <c r="W169" s="39">
        <f t="shared" si="128"/>
        <v>33000</v>
      </c>
      <c r="X169" s="39">
        <f t="shared" si="128"/>
        <v>26789.64</v>
      </c>
      <c r="Y169" s="39">
        <f t="shared" si="128"/>
        <v>0</v>
      </c>
      <c r="Z169" s="39">
        <f t="shared" si="116"/>
        <v>26789.64</v>
      </c>
      <c r="AA169" s="39">
        <f aca="true" t="shared" si="129" ref="AA169:AG169">SUM(AA170:AA174)</f>
        <v>18400</v>
      </c>
      <c r="AB169" s="39">
        <f t="shared" si="129"/>
        <v>51400</v>
      </c>
      <c r="AC169" s="39">
        <f t="shared" si="129"/>
        <v>51400</v>
      </c>
      <c r="AD169" s="39">
        <f t="shared" si="129"/>
        <v>0</v>
      </c>
      <c r="AE169" s="39">
        <f t="shared" si="129"/>
        <v>0</v>
      </c>
      <c r="AF169" s="39">
        <f t="shared" si="129"/>
        <v>0</v>
      </c>
      <c r="AG169" s="39">
        <f t="shared" si="129"/>
        <v>45523.479999999996</v>
      </c>
    </row>
    <row r="170" spans="1:33" s="126" customFormat="1" ht="18.75" hidden="1">
      <c r="A170" s="20" t="s">
        <v>219</v>
      </c>
      <c r="B170" s="124">
        <v>32211</v>
      </c>
      <c r="C170" s="135" t="s">
        <v>85</v>
      </c>
      <c r="D170" s="125">
        <v>8000</v>
      </c>
      <c r="E170" s="125">
        <v>0</v>
      </c>
      <c r="F170" s="7">
        <f>SUM(D170+E170)</f>
        <v>8000</v>
      </c>
      <c r="G170" s="7">
        <v>8000</v>
      </c>
      <c r="H170" s="7">
        <v>8000</v>
      </c>
      <c r="I170" s="7">
        <v>7512.87</v>
      </c>
      <c r="J170" s="114">
        <v>8000</v>
      </c>
      <c r="K170" s="114">
        <v>0</v>
      </c>
      <c r="L170" s="7">
        <v>8000</v>
      </c>
      <c r="M170" s="7"/>
      <c r="N170" s="7">
        <v>0</v>
      </c>
      <c r="O170" s="7">
        <v>8000</v>
      </c>
      <c r="P170" s="7">
        <v>-2000</v>
      </c>
      <c r="Q170" s="41">
        <f t="shared" si="106"/>
        <v>6000</v>
      </c>
      <c r="R170" s="7">
        <v>2002.16</v>
      </c>
      <c r="S170" s="7">
        <f t="shared" si="107"/>
        <v>3997.84</v>
      </c>
      <c r="T170" s="7">
        <v>-2000</v>
      </c>
      <c r="U170" s="183">
        <v>4000</v>
      </c>
      <c r="V170" s="192">
        <v>1000</v>
      </c>
      <c r="W170" s="192">
        <v>5000</v>
      </c>
      <c r="X170" s="192">
        <v>4345.55</v>
      </c>
      <c r="Y170" s="192"/>
      <c r="Z170" s="39">
        <f t="shared" si="116"/>
        <v>4345.55</v>
      </c>
      <c r="AA170" s="192">
        <v>1000</v>
      </c>
      <c r="AB170" s="192">
        <v>6000</v>
      </c>
      <c r="AC170" s="286">
        <f t="shared" si="91"/>
        <v>6000</v>
      </c>
      <c r="AD170" s="283"/>
      <c r="AE170" s="282"/>
      <c r="AF170" s="248"/>
      <c r="AG170" s="192">
        <v>5258.47</v>
      </c>
    </row>
    <row r="171" spans="1:33" s="126" customFormat="1" ht="15" customHeight="1" hidden="1">
      <c r="A171" s="20" t="s">
        <v>220</v>
      </c>
      <c r="B171" s="124">
        <v>32212</v>
      </c>
      <c r="C171" s="135" t="s">
        <v>86</v>
      </c>
      <c r="D171" s="125">
        <v>4000</v>
      </c>
      <c r="E171" s="125">
        <v>0</v>
      </c>
      <c r="F171" s="7">
        <f>SUM(D171+E171)</f>
        <v>4000</v>
      </c>
      <c r="G171" s="7">
        <v>4000</v>
      </c>
      <c r="H171" s="7">
        <v>15000</v>
      </c>
      <c r="I171" s="7">
        <v>4993.69</v>
      </c>
      <c r="J171" s="114">
        <v>4000</v>
      </c>
      <c r="K171" s="114">
        <v>2000</v>
      </c>
      <c r="L171" s="7">
        <v>4000</v>
      </c>
      <c r="M171" s="7"/>
      <c r="N171" s="7">
        <v>0</v>
      </c>
      <c r="O171" s="7">
        <v>4000</v>
      </c>
      <c r="P171" s="7">
        <v>0</v>
      </c>
      <c r="Q171" s="41">
        <f t="shared" si="106"/>
        <v>4000</v>
      </c>
      <c r="R171" s="7">
        <v>1004.85</v>
      </c>
      <c r="S171" s="7">
        <f t="shared" si="107"/>
        <v>2995.15</v>
      </c>
      <c r="T171" s="7">
        <v>0</v>
      </c>
      <c r="U171" s="183">
        <v>4000</v>
      </c>
      <c r="V171" s="192">
        <v>0</v>
      </c>
      <c r="W171" s="192">
        <v>4000</v>
      </c>
      <c r="X171" s="192">
        <v>2182.85</v>
      </c>
      <c r="Y171" s="192"/>
      <c r="Z171" s="39">
        <f t="shared" si="116"/>
        <v>2182.85</v>
      </c>
      <c r="AA171" s="192">
        <v>-1000</v>
      </c>
      <c r="AB171" s="192">
        <v>3000</v>
      </c>
      <c r="AC171" s="286">
        <f t="shared" si="91"/>
        <v>3000</v>
      </c>
      <c r="AD171" s="283"/>
      <c r="AE171" s="282"/>
      <c r="AF171" s="248"/>
      <c r="AG171" s="192">
        <v>2936.05</v>
      </c>
    </row>
    <row r="172" spans="1:33" s="126" customFormat="1" ht="18.75" hidden="1">
      <c r="A172" s="20" t="s">
        <v>221</v>
      </c>
      <c r="B172" s="124">
        <v>32214</v>
      </c>
      <c r="C172" s="135" t="s">
        <v>88</v>
      </c>
      <c r="D172" s="125">
        <v>60000</v>
      </c>
      <c r="E172" s="125">
        <v>-10000</v>
      </c>
      <c r="F172" s="7">
        <f>SUM(D172+E172)</f>
        <v>50000</v>
      </c>
      <c r="G172" s="7">
        <v>45000</v>
      </c>
      <c r="H172" s="7">
        <v>50800</v>
      </c>
      <c r="I172" s="7">
        <v>31858.04</v>
      </c>
      <c r="J172" s="114">
        <v>45000</v>
      </c>
      <c r="K172" s="114">
        <v>0</v>
      </c>
      <c r="L172" s="7">
        <v>45000</v>
      </c>
      <c r="M172" s="7"/>
      <c r="N172" s="7">
        <v>0</v>
      </c>
      <c r="O172" s="7">
        <v>45000</v>
      </c>
      <c r="P172" s="7">
        <v>0</v>
      </c>
      <c r="Q172" s="41">
        <f t="shared" si="106"/>
        <v>45000</v>
      </c>
      <c r="R172" s="7">
        <v>12938.41</v>
      </c>
      <c r="S172" s="7">
        <f t="shared" si="107"/>
        <v>32061.59</v>
      </c>
      <c r="T172" s="7">
        <v>-20000</v>
      </c>
      <c r="U172" s="183">
        <v>25000</v>
      </c>
      <c r="V172" s="192">
        <v>-8000</v>
      </c>
      <c r="W172" s="192">
        <v>17000</v>
      </c>
      <c r="X172" s="192">
        <v>18714.56</v>
      </c>
      <c r="Y172" s="192"/>
      <c r="Z172" s="39">
        <f t="shared" si="116"/>
        <v>18714.56</v>
      </c>
      <c r="AA172" s="192">
        <v>20000</v>
      </c>
      <c r="AB172" s="192">
        <v>37000</v>
      </c>
      <c r="AC172" s="286">
        <f t="shared" si="91"/>
        <v>37000</v>
      </c>
      <c r="AD172" s="283"/>
      <c r="AE172" s="282"/>
      <c r="AF172" s="248"/>
      <c r="AG172" s="192">
        <v>34637.38</v>
      </c>
    </row>
    <row r="173" spans="1:33" s="126" customFormat="1" ht="18.75" hidden="1">
      <c r="A173" s="20" t="s">
        <v>222</v>
      </c>
      <c r="B173" s="124">
        <v>32216</v>
      </c>
      <c r="C173" s="135" t="s">
        <v>89</v>
      </c>
      <c r="D173" s="125">
        <v>5000</v>
      </c>
      <c r="E173" s="125">
        <v>0</v>
      </c>
      <c r="F173" s="7">
        <f>SUM(D173+E173)</f>
        <v>5000</v>
      </c>
      <c r="G173" s="7">
        <v>5000</v>
      </c>
      <c r="H173" s="7">
        <v>5000</v>
      </c>
      <c r="I173" s="7">
        <v>4510.55</v>
      </c>
      <c r="J173" s="114">
        <v>5000</v>
      </c>
      <c r="K173" s="114">
        <v>0</v>
      </c>
      <c r="L173" s="7">
        <v>5000</v>
      </c>
      <c r="M173" s="7"/>
      <c r="N173" s="7">
        <v>0</v>
      </c>
      <c r="O173" s="7">
        <v>5000</v>
      </c>
      <c r="P173" s="7">
        <v>-1000</v>
      </c>
      <c r="Q173" s="41">
        <f t="shared" si="106"/>
        <v>4000</v>
      </c>
      <c r="R173" s="7">
        <v>1594.07</v>
      </c>
      <c r="S173" s="7">
        <f t="shared" si="107"/>
        <v>2405.9300000000003</v>
      </c>
      <c r="T173" s="7">
        <v>-1000</v>
      </c>
      <c r="U173" s="183">
        <v>3000</v>
      </c>
      <c r="V173" s="192">
        <v>-1000</v>
      </c>
      <c r="W173" s="192">
        <v>2000</v>
      </c>
      <c r="X173" s="192">
        <v>1407.98</v>
      </c>
      <c r="Y173" s="192"/>
      <c r="Z173" s="39">
        <f t="shared" si="116"/>
        <v>1407.98</v>
      </c>
      <c r="AA173" s="192">
        <v>400</v>
      </c>
      <c r="AB173" s="192">
        <v>2400</v>
      </c>
      <c r="AC173" s="286">
        <f t="shared" si="91"/>
        <v>2400</v>
      </c>
      <c r="AD173" s="283"/>
      <c r="AE173" s="282"/>
      <c r="AF173" s="248"/>
      <c r="AG173" s="192">
        <v>2178.22</v>
      </c>
    </row>
    <row r="174" spans="1:33" s="126" customFormat="1" ht="18.75" hidden="1">
      <c r="A174" s="20" t="s">
        <v>223</v>
      </c>
      <c r="B174" s="124">
        <v>32219</v>
      </c>
      <c r="C174" s="135" t="s">
        <v>90</v>
      </c>
      <c r="D174" s="125">
        <v>600</v>
      </c>
      <c r="E174" s="125">
        <v>0</v>
      </c>
      <c r="F174" s="7">
        <f>SUM(D174+E174)</f>
        <v>600</v>
      </c>
      <c r="G174" s="7">
        <v>1000</v>
      </c>
      <c r="H174" s="7">
        <v>1000</v>
      </c>
      <c r="I174" s="7">
        <v>879.56</v>
      </c>
      <c r="J174" s="7">
        <v>1000</v>
      </c>
      <c r="K174" s="7">
        <v>0</v>
      </c>
      <c r="L174" s="7">
        <v>1000</v>
      </c>
      <c r="M174" s="7"/>
      <c r="N174" s="7">
        <v>0</v>
      </c>
      <c r="O174" s="7">
        <v>1000</v>
      </c>
      <c r="P174" s="7">
        <v>1000</v>
      </c>
      <c r="Q174" s="41">
        <f t="shared" si="106"/>
        <v>2000</v>
      </c>
      <c r="R174" s="7">
        <v>1082.15</v>
      </c>
      <c r="S174" s="7">
        <f t="shared" si="107"/>
        <v>917.8499999999999</v>
      </c>
      <c r="T174" s="7">
        <v>0</v>
      </c>
      <c r="U174" s="183">
        <v>2000</v>
      </c>
      <c r="V174" s="192">
        <v>3000</v>
      </c>
      <c r="W174" s="192">
        <v>5000</v>
      </c>
      <c r="X174" s="192">
        <v>138.7</v>
      </c>
      <c r="Y174" s="192"/>
      <c r="Z174" s="39">
        <f t="shared" si="116"/>
        <v>138.7</v>
      </c>
      <c r="AA174" s="192">
        <v>-2000</v>
      </c>
      <c r="AB174" s="192">
        <v>3000</v>
      </c>
      <c r="AC174" s="286">
        <f t="shared" si="91"/>
        <v>3000</v>
      </c>
      <c r="AD174" s="283"/>
      <c r="AE174" s="282"/>
      <c r="AF174" s="248"/>
      <c r="AG174" s="192">
        <v>513.36</v>
      </c>
    </row>
    <row r="175" spans="1:33" s="52" customFormat="1" ht="12" hidden="1">
      <c r="A175" s="17"/>
      <c r="B175" s="86">
        <v>3222</v>
      </c>
      <c r="C175" s="143" t="s">
        <v>91</v>
      </c>
      <c r="D175" s="87">
        <v>232000</v>
      </c>
      <c r="E175" s="87">
        <f>SUM(E176+E177)</f>
        <v>-16500</v>
      </c>
      <c r="F175" s="87">
        <f>SUM(F176+F177)</f>
        <v>215500</v>
      </c>
      <c r="G175" s="87">
        <f>SUM(G176+G177)</f>
        <v>227490</v>
      </c>
      <c r="H175" s="87">
        <v>235500</v>
      </c>
      <c r="I175" s="87">
        <f aca="true" t="shared" si="130" ref="I175:P175">SUM(I176+I177)</f>
        <v>203507.66</v>
      </c>
      <c r="J175" s="127">
        <f t="shared" si="130"/>
        <v>227490</v>
      </c>
      <c r="K175" s="127">
        <f t="shared" si="130"/>
        <v>62000</v>
      </c>
      <c r="L175" s="87">
        <f t="shared" si="130"/>
        <v>255490</v>
      </c>
      <c r="M175" s="87">
        <f t="shared" si="130"/>
        <v>0</v>
      </c>
      <c r="N175" s="87">
        <f t="shared" si="130"/>
        <v>0</v>
      </c>
      <c r="O175" s="87">
        <f t="shared" si="130"/>
        <v>255490</v>
      </c>
      <c r="P175" s="87">
        <f t="shared" si="130"/>
        <v>0</v>
      </c>
      <c r="Q175" s="39">
        <f t="shared" si="106"/>
        <v>255490</v>
      </c>
      <c r="R175" s="87">
        <v>192456.56</v>
      </c>
      <c r="S175" s="19">
        <f t="shared" si="107"/>
        <v>63033.44</v>
      </c>
      <c r="T175" s="87">
        <f>SUM(T176:T177)</f>
        <v>68600</v>
      </c>
      <c r="U175" s="182">
        <f>SUM(U176+U177)</f>
        <v>324090</v>
      </c>
      <c r="V175" s="182">
        <f>SUM(V176+V177)</f>
        <v>-45000</v>
      </c>
      <c r="W175" s="39">
        <f>SUM(W176+W177)</f>
        <v>279090</v>
      </c>
      <c r="X175" s="39">
        <f>SUM(X176+X177)</f>
        <v>196409.64</v>
      </c>
      <c r="Y175" s="39">
        <f>SUM(Y176+Y177)</f>
        <v>0</v>
      </c>
      <c r="Z175" s="39">
        <f t="shared" si="116"/>
        <v>196409.64</v>
      </c>
      <c r="AA175" s="39">
        <f aca="true" t="shared" si="131" ref="AA175:AG175">SUM(AA176+AA177)</f>
        <v>30000</v>
      </c>
      <c r="AB175" s="39">
        <f t="shared" si="131"/>
        <v>309090</v>
      </c>
      <c r="AC175" s="39">
        <f t="shared" si="131"/>
        <v>309090</v>
      </c>
      <c r="AD175" s="39">
        <f t="shared" si="131"/>
        <v>0</v>
      </c>
      <c r="AE175" s="39">
        <f t="shared" si="131"/>
        <v>0</v>
      </c>
      <c r="AF175" s="39">
        <f t="shared" si="131"/>
        <v>0</v>
      </c>
      <c r="AG175" s="39">
        <f t="shared" si="131"/>
        <v>289987.56</v>
      </c>
    </row>
    <row r="176" spans="1:33" s="126" customFormat="1" ht="18.75" hidden="1">
      <c r="A176" s="20" t="s">
        <v>224</v>
      </c>
      <c r="B176" s="124">
        <v>32221</v>
      </c>
      <c r="C176" s="135" t="s">
        <v>92</v>
      </c>
      <c r="D176" s="125">
        <v>15000</v>
      </c>
      <c r="E176" s="125">
        <v>0</v>
      </c>
      <c r="F176" s="7">
        <f>SUM(D176+E176)</f>
        <v>15000</v>
      </c>
      <c r="G176" s="7">
        <v>20000</v>
      </c>
      <c r="H176" s="7">
        <v>15000</v>
      </c>
      <c r="I176" s="7">
        <v>17078.74</v>
      </c>
      <c r="J176" s="114">
        <v>20000</v>
      </c>
      <c r="K176" s="114">
        <v>0</v>
      </c>
      <c r="L176" s="7">
        <v>18000</v>
      </c>
      <c r="M176" s="7"/>
      <c r="N176" s="7">
        <v>0</v>
      </c>
      <c r="O176" s="7">
        <v>18000</v>
      </c>
      <c r="P176" s="7">
        <v>0</v>
      </c>
      <c r="Q176" s="41">
        <f t="shared" si="106"/>
        <v>18000</v>
      </c>
      <c r="R176" s="7">
        <v>13934.65</v>
      </c>
      <c r="S176" s="7">
        <f t="shared" si="107"/>
        <v>4065.3500000000004</v>
      </c>
      <c r="T176" s="7">
        <v>0</v>
      </c>
      <c r="U176" s="183">
        <v>18000</v>
      </c>
      <c r="V176" s="192">
        <v>-5000</v>
      </c>
      <c r="W176" s="192">
        <v>13000</v>
      </c>
      <c r="X176" s="192">
        <v>12785.61</v>
      </c>
      <c r="Y176" s="192"/>
      <c r="Z176" s="39">
        <f t="shared" si="116"/>
        <v>12785.61</v>
      </c>
      <c r="AA176" s="192">
        <v>0</v>
      </c>
      <c r="AB176" s="192">
        <v>13000</v>
      </c>
      <c r="AC176" s="286">
        <f t="shared" si="91"/>
        <v>13000</v>
      </c>
      <c r="AD176" s="283"/>
      <c r="AE176" s="282"/>
      <c r="AF176" s="248"/>
      <c r="AG176" s="192">
        <v>2036.6</v>
      </c>
    </row>
    <row r="177" spans="1:33" s="126" customFormat="1" ht="18.75" hidden="1">
      <c r="A177" s="20" t="s">
        <v>225</v>
      </c>
      <c r="B177" s="124">
        <v>32224</v>
      </c>
      <c r="C177" s="135" t="s">
        <v>93</v>
      </c>
      <c r="D177" s="125">
        <v>217000</v>
      </c>
      <c r="E177" s="125">
        <v>-16500</v>
      </c>
      <c r="F177" s="7">
        <f>SUM(D177+E177)</f>
        <v>200500</v>
      </c>
      <c r="G177" s="7">
        <v>207490</v>
      </c>
      <c r="H177" s="7">
        <v>220500</v>
      </c>
      <c r="I177" s="7">
        <v>186428.92</v>
      </c>
      <c r="J177" s="114">
        <v>207490</v>
      </c>
      <c r="K177" s="114">
        <v>62000</v>
      </c>
      <c r="L177" s="7">
        <v>237490</v>
      </c>
      <c r="M177" s="7"/>
      <c r="N177" s="7">
        <v>0</v>
      </c>
      <c r="O177" s="7">
        <v>237490</v>
      </c>
      <c r="P177" s="7">
        <v>0</v>
      </c>
      <c r="Q177" s="41">
        <f t="shared" si="106"/>
        <v>237490</v>
      </c>
      <c r="R177" s="7">
        <v>184777.48</v>
      </c>
      <c r="S177" s="7">
        <f t="shared" si="107"/>
        <v>52712.51999999999</v>
      </c>
      <c r="T177" s="7">
        <v>68600</v>
      </c>
      <c r="U177" s="183">
        <v>306090</v>
      </c>
      <c r="V177" s="192">
        <v>-40000</v>
      </c>
      <c r="W177" s="192">
        <v>266090</v>
      </c>
      <c r="X177" s="192">
        <v>183624.03</v>
      </c>
      <c r="Y177" s="192"/>
      <c r="Z177" s="39">
        <f t="shared" si="116"/>
        <v>183624.03</v>
      </c>
      <c r="AA177" s="192">
        <v>30000</v>
      </c>
      <c r="AB177" s="192">
        <v>296090</v>
      </c>
      <c r="AC177" s="286">
        <f t="shared" si="91"/>
        <v>296090</v>
      </c>
      <c r="AD177" s="283"/>
      <c r="AE177" s="282"/>
      <c r="AF177" s="248"/>
      <c r="AG177" s="192">
        <v>287950.96</v>
      </c>
    </row>
    <row r="178" spans="1:33" s="52" customFormat="1" ht="12" hidden="1">
      <c r="A178" s="17"/>
      <c r="B178" s="86">
        <v>3223</v>
      </c>
      <c r="C178" s="143" t="s">
        <v>94</v>
      </c>
      <c r="D178" s="87">
        <v>155000</v>
      </c>
      <c r="E178" s="87">
        <f>SUM(E179+E180+E181)</f>
        <v>5600</v>
      </c>
      <c r="F178" s="87">
        <f>SUM(F179+F180+F181)</f>
        <v>160600</v>
      </c>
      <c r="G178" s="87">
        <f>SUM(G179+G180+G181)</f>
        <v>153000</v>
      </c>
      <c r="H178" s="87">
        <v>160100</v>
      </c>
      <c r="I178" s="87">
        <f aca="true" t="shared" si="132" ref="I178:P178">SUM(I179+I180+I181)</f>
        <v>147614.06999999998</v>
      </c>
      <c r="J178" s="127">
        <f t="shared" si="132"/>
        <v>153000</v>
      </c>
      <c r="K178" s="127">
        <f t="shared" si="132"/>
        <v>500</v>
      </c>
      <c r="L178" s="87">
        <f t="shared" si="132"/>
        <v>152000</v>
      </c>
      <c r="M178" s="87">
        <f t="shared" si="132"/>
        <v>0</v>
      </c>
      <c r="N178" s="87">
        <f t="shared" si="132"/>
        <v>0</v>
      </c>
      <c r="O178" s="87">
        <f t="shared" si="132"/>
        <v>152000</v>
      </c>
      <c r="P178" s="87">
        <f t="shared" si="132"/>
        <v>0</v>
      </c>
      <c r="Q178" s="39">
        <f t="shared" si="106"/>
        <v>152000</v>
      </c>
      <c r="R178" s="87">
        <v>84508.07</v>
      </c>
      <c r="S178" s="19">
        <f t="shared" si="107"/>
        <v>67491.93</v>
      </c>
      <c r="T178" s="87">
        <f aca="true" t="shared" si="133" ref="T178:Y178">SUM(T179+T180+T181)</f>
        <v>12000</v>
      </c>
      <c r="U178" s="182">
        <f t="shared" si="133"/>
        <v>164000</v>
      </c>
      <c r="V178" s="182">
        <f t="shared" si="133"/>
        <v>20000</v>
      </c>
      <c r="W178" s="39">
        <f t="shared" si="133"/>
        <v>184000</v>
      </c>
      <c r="X178" s="39">
        <f t="shared" si="133"/>
        <v>82103.59</v>
      </c>
      <c r="Y178" s="39">
        <f t="shared" si="133"/>
        <v>0</v>
      </c>
      <c r="Z178" s="39">
        <f t="shared" si="116"/>
        <v>82103.59</v>
      </c>
      <c r="AA178" s="39">
        <f aca="true" t="shared" si="134" ref="AA178:AF178">SUM(AA179+AA180+AA181)</f>
        <v>-58800</v>
      </c>
      <c r="AB178" s="39">
        <f t="shared" si="134"/>
        <v>125200</v>
      </c>
      <c r="AC178" s="39">
        <f t="shared" si="134"/>
        <v>125200</v>
      </c>
      <c r="AD178" s="39">
        <f t="shared" si="134"/>
        <v>0</v>
      </c>
      <c r="AE178" s="39">
        <f t="shared" si="134"/>
        <v>0</v>
      </c>
      <c r="AF178" s="39">
        <f t="shared" si="134"/>
        <v>0</v>
      </c>
      <c r="AG178" s="39">
        <f>SUM(AG179+AG180+AG181)</f>
        <v>129723.08</v>
      </c>
    </row>
    <row r="179" spans="1:33" s="126" customFormat="1" ht="18.75" hidden="1">
      <c r="A179" s="20" t="s">
        <v>226</v>
      </c>
      <c r="B179" s="124">
        <v>32231</v>
      </c>
      <c r="C179" s="135" t="s">
        <v>95</v>
      </c>
      <c r="D179" s="125">
        <v>50000</v>
      </c>
      <c r="E179" s="125">
        <v>5000</v>
      </c>
      <c r="F179" s="7">
        <f>SUM(D179+E179)</f>
        <v>55000</v>
      </c>
      <c r="G179" s="7">
        <v>56000</v>
      </c>
      <c r="H179" s="7">
        <v>55000</v>
      </c>
      <c r="I179" s="7">
        <v>55404.06</v>
      </c>
      <c r="J179" s="114">
        <v>56000</v>
      </c>
      <c r="K179" s="114">
        <v>1000</v>
      </c>
      <c r="L179" s="7">
        <v>56000</v>
      </c>
      <c r="M179" s="7"/>
      <c r="N179" s="7">
        <v>0</v>
      </c>
      <c r="O179" s="7">
        <v>56000</v>
      </c>
      <c r="P179" s="7">
        <v>0</v>
      </c>
      <c r="Q179" s="41">
        <f t="shared" si="106"/>
        <v>56000</v>
      </c>
      <c r="R179" s="7">
        <v>43601.61</v>
      </c>
      <c r="S179" s="7">
        <f t="shared" si="107"/>
        <v>12398.39</v>
      </c>
      <c r="T179" s="7">
        <v>7000</v>
      </c>
      <c r="U179" s="183">
        <v>63000</v>
      </c>
      <c r="V179" s="192">
        <v>20000</v>
      </c>
      <c r="W179" s="192">
        <v>83000</v>
      </c>
      <c r="X179" s="192">
        <v>42055.53</v>
      </c>
      <c r="Y179" s="192"/>
      <c r="Z179" s="39">
        <f t="shared" si="116"/>
        <v>42055.53</v>
      </c>
      <c r="AA179" s="192">
        <v>-10000</v>
      </c>
      <c r="AB179" s="192">
        <v>73000</v>
      </c>
      <c r="AC179" s="286">
        <f t="shared" si="91"/>
        <v>73000</v>
      </c>
      <c r="AD179" s="283"/>
      <c r="AE179" s="282"/>
      <c r="AF179" s="248"/>
      <c r="AG179" s="192">
        <v>72824.46</v>
      </c>
    </row>
    <row r="180" spans="1:33" s="126" customFormat="1" ht="18.75" hidden="1">
      <c r="A180" s="20" t="s">
        <v>227</v>
      </c>
      <c r="B180" s="124">
        <v>32233</v>
      </c>
      <c r="C180" s="135" t="s">
        <v>96</v>
      </c>
      <c r="D180" s="125">
        <v>100000</v>
      </c>
      <c r="E180" s="125">
        <v>0</v>
      </c>
      <c r="F180" s="7">
        <f>SUM(D180+E180)</f>
        <v>100000</v>
      </c>
      <c r="G180" s="7">
        <v>92000</v>
      </c>
      <c r="H180" s="7">
        <v>100000</v>
      </c>
      <c r="I180" s="7">
        <v>87571.86</v>
      </c>
      <c r="J180" s="114">
        <v>92000</v>
      </c>
      <c r="K180" s="114">
        <v>0</v>
      </c>
      <c r="L180" s="7">
        <v>92000</v>
      </c>
      <c r="M180" s="7"/>
      <c r="N180" s="7">
        <v>0</v>
      </c>
      <c r="O180" s="7">
        <v>92000</v>
      </c>
      <c r="P180" s="7">
        <v>0</v>
      </c>
      <c r="Q180" s="41">
        <f t="shared" si="106"/>
        <v>92000</v>
      </c>
      <c r="R180" s="7">
        <v>43713.3</v>
      </c>
      <c r="S180" s="7">
        <f t="shared" si="107"/>
        <v>48286.7</v>
      </c>
      <c r="T180" s="7">
        <v>5000</v>
      </c>
      <c r="U180" s="183">
        <v>97000</v>
      </c>
      <c r="V180" s="192">
        <v>0</v>
      </c>
      <c r="W180" s="192">
        <v>97000</v>
      </c>
      <c r="X180" s="192">
        <v>36751.18</v>
      </c>
      <c r="Y180" s="192"/>
      <c r="Z180" s="39">
        <f t="shared" si="116"/>
        <v>36751.18</v>
      </c>
      <c r="AA180" s="192">
        <v>-50600</v>
      </c>
      <c r="AB180" s="192">
        <v>46400</v>
      </c>
      <c r="AC180" s="287">
        <f t="shared" si="91"/>
        <v>46400</v>
      </c>
      <c r="AD180" s="281"/>
      <c r="AE180" s="282"/>
      <c r="AF180" s="248"/>
      <c r="AG180" s="192">
        <v>51448.72</v>
      </c>
    </row>
    <row r="181" spans="1:33" s="126" customFormat="1" ht="18.75" hidden="1">
      <c r="A181" s="20" t="s">
        <v>228</v>
      </c>
      <c r="B181" s="124">
        <v>32234</v>
      </c>
      <c r="C181" s="135" t="s">
        <v>97</v>
      </c>
      <c r="D181" s="125">
        <v>5000</v>
      </c>
      <c r="E181" s="125">
        <v>600</v>
      </c>
      <c r="F181" s="7">
        <f>SUM(D181+E181)</f>
        <v>5600</v>
      </c>
      <c r="G181" s="7">
        <v>5000</v>
      </c>
      <c r="H181" s="7">
        <v>5100</v>
      </c>
      <c r="I181" s="7">
        <v>4638.15</v>
      </c>
      <c r="J181" s="114">
        <v>5000</v>
      </c>
      <c r="K181" s="114">
        <v>-500</v>
      </c>
      <c r="L181" s="7">
        <v>4000</v>
      </c>
      <c r="M181" s="7"/>
      <c r="N181" s="7">
        <v>0</v>
      </c>
      <c r="O181" s="7">
        <v>4000</v>
      </c>
      <c r="P181" s="7">
        <v>0</v>
      </c>
      <c r="Q181" s="41">
        <f t="shared" si="106"/>
        <v>4000</v>
      </c>
      <c r="R181" s="7">
        <v>2147.77</v>
      </c>
      <c r="S181" s="7">
        <f t="shared" si="107"/>
        <v>1852.23</v>
      </c>
      <c r="T181" s="7">
        <v>0</v>
      </c>
      <c r="U181" s="183">
        <v>4000</v>
      </c>
      <c r="V181" s="192">
        <v>0</v>
      </c>
      <c r="W181" s="192">
        <v>4000</v>
      </c>
      <c r="X181" s="192">
        <v>3296.88</v>
      </c>
      <c r="Y181" s="192"/>
      <c r="Z181" s="39">
        <f t="shared" si="116"/>
        <v>3296.88</v>
      </c>
      <c r="AA181" s="192">
        <v>1800</v>
      </c>
      <c r="AB181" s="192">
        <v>5800</v>
      </c>
      <c r="AC181" s="286">
        <f t="shared" si="91"/>
        <v>5800</v>
      </c>
      <c r="AD181" s="283"/>
      <c r="AE181" s="282"/>
      <c r="AF181" s="248"/>
      <c r="AG181" s="192">
        <v>5449.9</v>
      </c>
    </row>
    <row r="182" spans="1:33" s="52" customFormat="1" ht="13.5" customHeight="1" hidden="1">
      <c r="A182" s="17"/>
      <c r="B182" s="86">
        <v>3224</v>
      </c>
      <c r="C182" s="143" t="s">
        <v>98</v>
      </c>
      <c r="D182" s="87">
        <v>24900</v>
      </c>
      <c r="E182" s="87">
        <f>SUM(E183+E184+E185)</f>
        <v>0</v>
      </c>
      <c r="F182" s="87">
        <f>SUM(F183+F184+F185)</f>
        <v>24900</v>
      </c>
      <c r="G182" s="87">
        <f>SUM(G183+G184+G185)</f>
        <v>22500</v>
      </c>
      <c r="H182" s="87">
        <v>25000</v>
      </c>
      <c r="I182" s="87">
        <f aca="true" t="shared" si="135" ref="I182:P182">SUM(I183+I184+I185)</f>
        <v>16835.420000000002</v>
      </c>
      <c r="J182" s="127">
        <f t="shared" si="135"/>
        <v>22500</v>
      </c>
      <c r="K182" s="127">
        <f t="shared" si="135"/>
        <v>0</v>
      </c>
      <c r="L182" s="87">
        <f t="shared" si="135"/>
        <v>17500</v>
      </c>
      <c r="M182" s="87">
        <f t="shared" si="135"/>
        <v>0</v>
      </c>
      <c r="N182" s="87">
        <f t="shared" si="135"/>
        <v>0</v>
      </c>
      <c r="O182" s="87">
        <f t="shared" si="135"/>
        <v>17500</v>
      </c>
      <c r="P182" s="87">
        <f t="shared" si="135"/>
        <v>0</v>
      </c>
      <c r="Q182" s="39">
        <f t="shared" si="106"/>
        <v>17500</v>
      </c>
      <c r="R182" s="87">
        <v>4299.17</v>
      </c>
      <c r="S182" s="19">
        <f t="shared" si="107"/>
        <v>13200.83</v>
      </c>
      <c r="T182" s="87">
        <f>SUM(T183:T185)</f>
        <v>-8300</v>
      </c>
      <c r="U182" s="182">
        <f>SUM(U183+U184+U185)</f>
        <v>9200</v>
      </c>
      <c r="V182" s="182">
        <f>SUM(V183+V184+V185)</f>
        <v>-5000</v>
      </c>
      <c r="W182" s="39">
        <f>SUM(W183+W184+W185)</f>
        <v>4200</v>
      </c>
      <c r="X182" s="39">
        <f>SUM(X183+X184+X185)</f>
        <v>3120.19</v>
      </c>
      <c r="Y182" s="39">
        <f>SUM(Y183+Y184+Y185)</f>
        <v>0</v>
      </c>
      <c r="Z182" s="39">
        <f t="shared" si="116"/>
        <v>3120.19</v>
      </c>
      <c r="AA182" s="39">
        <f aca="true" t="shared" si="136" ref="AA182:AG182">SUM(AA183+AA184+AA185)</f>
        <v>3000</v>
      </c>
      <c r="AB182" s="39">
        <f t="shared" si="136"/>
        <v>7200</v>
      </c>
      <c r="AC182" s="39">
        <f t="shared" si="136"/>
        <v>7200</v>
      </c>
      <c r="AD182" s="39">
        <f t="shared" si="136"/>
        <v>0</v>
      </c>
      <c r="AE182" s="39">
        <f t="shared" si="136"/>
        <v>0</v>
      </c>
      <c r="AF182" s="39">
        <f t="shared" si="136"/>
        <v>0</v>
      </c>
      <c r="AG182" s="39">
        <f t="shared" si="136"/>
        <v>4963.01</v>
      </c>
    </row>
    <row r="183" spans="1:64" s="3" customFormat="1" ht="15.75" customHeight="1" hidden="1">
      <c r="A183" s="25" t="s">
        <v>229</v>
      </c>
      <c r="B183" s="26">
        <v>32241</v>
      </c>
      <c r="C183" s="136" t="s">
        <v>99</v>
      </c>
      <c r="D183" s="27">
        <v>20000</v>
      </c>
      <c r="E183" s="27">
        <v>0</v>
      </c>
      <c r="F183" s="42">
        <f>SUM(D183+E183)</f>
        <v>20000</v>
      </c>
      <c r="G183" s="42">
        <v>20000</v>
      </c>
      <c r="H183" s="42">
        <v>20000</v>
      </c>
      <c r="I183" s="42">
        <v>15924.19</v>
      </c>
      <c r="J183" s="113">
        <v>20000</v>
      </c>
      <c r="K183" s="113">
        <v>0</v>
      </c>
      <c r="L183" s="42">
        <v>15000</v>
      </c>
      <c r="M183" s="42"/>
      <c r="N183" s="42">
        <v>0</v>
      </c>
      <c r="O183" s="42">
        <v>15000</v>
      </c>
      <c r="P183" s="42">
        <v>0</v>
      </c>
      <c r="Q183" s="41">
        <f t="shared" si="106"/>
        <v>15000</v>
      </c>
      <c r="R183" s="42">
        <v>4025.52</v>
      </c>
      <c r="S183" s="42">
        <f t="shared" si="107"/>
        <v>10974.48</v>
      </c>
      <c r="T183" s="42">
        <v>-8000</v>
      </c>
      <c r="U183" s="187">
        <v>7000</v>
      </c>
      <c r="V183" s="196">
        <v>-5000</v>
      </c>
      <c r="W183" s="196">
        <v>2000</v>
      </c>
      <c r="X183" s="196">
        <v>1719.5</v>
      </c>
      <c r="Y183" s="196"/>
      <c r="Z183" s="77">
        <f t="shared" si="116"/>
        <v>1719.5</v>
      </c>
      <c r="AA183" s="196">
        <v>2500</v>
      </c>
      <c r="AB183" s="196">
        <v>4500</v>
      </c>
      <c r="AC183" s="286">
        <f t="shared" si="91"/>
        <v>4500</v>
      </c>
      <c r="AD183" s="276"/>
      <c r="AE183" s="263"/>
      <c r="AF183" s="243"/>
      <c r="AG183" s="196">
        <v>3512.54</v>
      </c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6"/>
      <c r="BE183" s="126"/>
      <c r="BF183" s="126"/>
      <c r="BG183" s="126"/>
      <c r="BH183" s="126"/>
      <c r="BI183" s="126"/>
      <c r="BJ183" s="126"/>
      <c r="BK183" s="126"/>
      <c r="BL183" s="126"/>
    </row>
    <row r="184" spans="1:64" s="3" customFormat="1" ht="13.5" customHeight="1" hidden="1">
      <c r="A184" s="25" t="s">
        <v>230</v>
      </c>
      <c r="B184" s="26">
        <v>32242</v>
      </c>
      <c r="C184" s="136" t="s">
        <v>100</v>
      </c>
      <c r="D184" s="27">
        <v>3900</v>
      </c>
      <c r="E184" s="27">
        <v>0</v>
      </c>
      <c r="F184" s="42">
        <f>SUM(D184+E184)</f>
        <v>3900</v>
      </c>
      <c r="G184" s="42">
        <v>2000</v>
      </c>
      <c r="H184" s="42">
        <v>3900</v>
      </c>
      <c r="I184" s="42">
        <v>611.23</v>
      </c>
      <c r="J184" s="113">
        <v>2000</v>
      </c>
      <c r="K184" s="113">
        <v>0</v>
      </c>
      <c r="L184" s="42">
        <v>2000</v>
      </c>
      <c r="M184" s="42"/>
      <c r="N184" s="42">
        <v>0</v>
      </c>
      <c r="O184" s="42">
        <v>2000</v>
      </c>
      <c r="P184" s="42">
        <v>0</v>
      </c>
      <c r="Q184" s="41">
        <f t="shared" si="106"/>
        <v>2000</v>
      </c>
      <c r="R184" s="42">
        <v>475.15</v>
      </c>
      <c r="S184" s="42">
        <f t="shared" si="107"/>
        <v>1524.85</v>
      </c>
      <c r="T184" s="42">
        <v>0</v>
      </c>
      <c r="U184" s="187">
        <v>2000</v>
      </c>
      <c r="V184" s="196">
        <v>0</v>
      </c>
      <c r="W184" s="196">
        <v>2000</v>
      </c>
      <c r="X184" s="196">
        <v>1310.69</v>
      </c>
      <c r="Y184" s="196"/>
      <c r="Z184" s="77">
        <f t="shared" si="116"/>
        <v>1310.69</v>
      </c>
      <c r="AA184" s="196">
        <v>500</v>
      </c>
      <c r="AB184" s="196">
        <v>2500</v>
      </c>
      <c r="AC184" s="286">
        <f t="shared" si="91"/>
        <v>2500</v>
      </c>
      <c r="AD184" s="276"/>
      <c r="AE184" s="263"/>
      <c r="AF184" s="243"/>
      <c r="AG184" s="196">
        <v>1360.47</v>
      </c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6"/>
      <c r="BI184" s="126"/>
      <c r="BJ184" s="126"/>
      <c r="BK184" s="126"/>
      <c r="BL184" s="126"/>
    </row>
    <row r="185" spans="1:64" s="3" customFormat="1" ht="12.75" customHeight="1" hidden="1">
      <c r="A185" s="25" t="s">
        <v>231</v>
      </c>
      <c r="B185" s="26">
        <v>32243</v>
      </c>
      <c r="C185" s="136" t="s">
        <v>101</v>
      </c>
      <c r="D185" s="27">
        <v>1000</v>
      </c>
      <c r="E185" s="27">
        <v>0</v>
      </c>
      <c r="F185" s="42">
        <f>SUM(D185+E185)</f>
        <v>1000</v>
      </c>
      <c r="G185" s="42">
        <v>500</v>
      </c>
      <c r="H185" s="42">
        <v>1100</v>
      </c>
      <c r="I185" s="42">
        <v>300</v>
      </c>
      <c r="J185" s="113">
        <v>500</v>
      </c>
      <c r="K185" s="113">
        <v>0</v>
      </c>
      <c r="L185" s="42">
        <v>500</v>
      </c>
      <c r="M185" s="42"/>
      <c r="N185" s="42">
        <v>0</v>
      </c>
      <c r="O185" s="42">
        <v>500</v>
      </c>
      <c r="P185" s="42">
        <v>0</v>
      </c>
      <c r="Q185" s="41">
        <f aca="true" t="shared" si="137" ref="Q185:Q216">SUM(O185+P185)</f>
        <v>500</v>
      </c>
      <c r="R185" s="42">
        <v>0</v>
      </c>
      <c r="S185" s="42">
        <f aca="true" t="shared" si="138" ref="S185:S216">SUM(Q185-R185)</f>
        <v>500</v>
      </c>
      <c r="T185" s="42">
        <v>-300</v>
      </c>
      <c r="U185" s="187">
        <v>200</v>
      </c>
      <c r="V185" s="196">
        <v>0</v>
      </c>
      <c r="W185" s="196">
        <v>200</v>
      </c>
      <c r="X185" s="196">
        <v>90</v>
      </c>
      <c r="Y185" s="196"/>
      <c r="Z185" s="77">
        <f t="shared" si="116"/>
        <v>90</v>
      </c>
      <c r="AA185" s="196">
        <v>0</v>
      </c>
      <c r="AB185" s="196">
        <v>200</v>
      </c>
      <c r="AC185" s="286">
        <f t="shared" si="91"/>
        <v>200</v>
      </c>
      <c r="AD185" s="276"/>
      <c r="AE185" s="263"/>
      <c r="AF185" s="243"/>
      <c r="AG185" s="196">
        <v>90</v>
      </c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</row>
    <row r="186" spans="1:64" s="2" customFormat="1" ht="12" hidden="1">
      <c r="A186" s="22"/>
      <c r="B186" s="23">
        <v>3225</v>
      </c>
      <c r="C186" s="144" t="s">
        <v>102</v>
      </c>
      <c r="D186" s="24">
        <v>29300</v>
      </c>
      <c r="E186" s="24">
        <f>SUM(E187)</f>
        <v>-17593</v>
      </c>
      <c r="F186" s="24">
        <f>SUM(F187)</f>
        <v>11707</v>
      </c>
      <c r="G186" s="24">
        <f>SUM(G187)</f>
        <v>26140</v>
      </c>
      <c r="H186" s="24">
        <v>29000</v>
      </c>
      <c r="I186" s="24">
        <f aca="true" t="shared" si="139" ref="I186:P186">SUM(I187)</f>
        <v>28746.36</v>
      </c>
      <c r="J186" s="103">
        <f t="shared" si="139"/>
        <v>26140</v>
      </c>
      <c r="K186" s="103">
        <f t="shared" si="139"/>
        <v>0</v>
      </c>
      <c r="L186" s="24">
        <f t="shared" si="139"/>
        <v>26140</v>
      </c>
      <c r="M186" s="24">
        <f t="shared" si="139"/>
        <v>0</v>
      </c>
      <c r="N186" s="24">
        <f t="shared" si="139"/>
        <v>0</v>
      </c>
      <c r="O186" s="24">
        <f t="shared" si="139"/>
        <v>26140</v>
      </c>
      <c r="P186" s="24">
        <f t="shared" si="139"/>
        <v>0</v>
      </c>
      <c r="Q186" s="39">
        <f t="shared" si="137"/>
        <v>26140</v>
      </c>
      <c r="R186" s="24">
        <v>12602</v>
      </c>
      <c r="S186" s="56">
        <f t="shared" si="138"/>
        <v>13538</v>
      </c>
      <c r="T186" s="24">
        <f aca="true" t="shared" si="140" ref="T186:Y186">SUM(T187)</f>
        <v>59400</v>
      </c>
      <c r="U186" s="186">
        <f t="shared" si="140"/>
        <v>35540</v>
      </c>
      <c r="V186" s="186">
        <f t="shared" si="140"/>
        <v>-21540</v>
      </c>
      <c r="W186" s="77">
        <f t="shared" si="140"/>
        <v>14000</v>
      </c>
      <c r="X186" s="77">
        <f t="shared" si="140"/>
        <v>1634.99</v>
      </c>
      <c r="Y186" s="77">
        <f t="shared" si="140"/>
        <v>0</v>
      </c>
      <c r="Z186" s="77">
        <f t="shared" si="116"/>
        <v>1634.99</v>
      </c>
      <c r="AA186" s="77">
        <f aca="true" t="shared" si="141" ref="AA186:AG186">SUM(AA187)</f>
        <v>-4700</v>
      </c>
      <c r="AB186" s="77">
        <f t="shared" si="141"/>
        <v>9300</v>
      </c>
      <c r="AC186" s="77">
        <f t="shared" si="141"/>
        <v>9300</v>
      </c>
      <c r="AD186" s="77">
        <f t="shared" si="141"/>
        <v>0</v>
      </c>
      <c r="AE186" s="77">
        <f t="shared" si="141"/>
        <v>0</v>
      </c>
      <c r="AF186" s="77">
        <f t="shared" si="141"/>
        <v>0</v>
      </c>
      <c r="AG186" s="77">
        <f t="shared" si="141"/>
        <v>6965.7</v>
      </c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</row>
    <row r="187" spans="1:33" s="126" customFormat="1" ht="18.75" hidden="1">
      <c r="A187" s="20" t="s">
        <v>232</v>
      </c>
      <c r="B187" s="124">
        <v>32251</v>
      </c>
      <c r="C187" s="135" t="s">
        <v>103</v>
      </c>
      <c r="D187" s="125">
        <v>29300</v>
      </c>
      <c r="E187" s="125">
        <v>-17593</v>
      </c>
      <c r="F187" s="7">
        <f>SUM(D187+E187)</f>
        <v>11707</v>
      </c>
      <c r="G187" s="7">
        <v>26140</v>
      </c>
      <c r="H187" s="7">
        <v>29000</v>
      </c>
      <c r="I187" s="7">
        <v>28746.36</v>
      </c>
      <c r="J187" s="114">
        <v>26140</v>
      </c>
      <c r="K187" s="114">
        <v>0</v>
      </c>
      <c r="L187" s="7">
        <v>26140</v>
      </c>
      <c r="M187" s="7"/>
      <c r="N187" s="7">
        <v>0</v>
      </c>
      <c r="O187" s="7">
        <v>26140</v>
      </c>
      <c r="P187" s="7">
        <v>0</v>
      </c>
      <c r="Q187" s="41">
        <f t="shared" si="137"/>
        <v>26140</v>
      </c>
      <c r="R187" s="7">
        <v>12602</v>
      </c>
      <c r="S187" s="7">
        <f t="shared" si="138"/>
        <v>13538</v>
      </c>
      <c r="T187" s="7">
        <v>59400</v>
      </c>
      <c r="U187" s="183">
        <v>35540</v>
      </c>
      <c r="V187" s="192">
        <v>-21540</v>
      </c>
      <c r="W187" s="192">
        <v>14000</v>
      </c>
      <c r="X187" s="192">
        <v>1634.99</v>
      </c>
      <c r="Y187" s="192"/>
      <c r="Z187" s="39">
        <f t="shared" si="116"/>
        <v>1634.99</v>
      </c>
      <c r="AA187" s="192">
        <v>-4700</v>
      </c>
      <c r="AB187" s="192">
        <v>9300</v>
      </c>
      <c r="AC187" s="287">
        <f t="shared" si="91"/>
        <v>9300</v>
      </c>
      <c r="AD187" s="283"/>
      <c r="AE187" s="282"/>
      <c r="AF187" s="248"/>
      <c r="AG187" s="192">
        <v>6965.7</v>
      </c>
    </row>
    <row r="188" spans="1:64" s="2" customFormat="1" ht="12" hidden="1">
      <c r="A188" s="22"/>
      <c r="B188" s="23">
        <v>3227</v>
      </c>
      <c r="C188" s="144" t="s">
        <v>104</v>
      </c>
      <c r="D188" s="24">
        <v>13000</v>
      </c>
      <c r="E188" s="24">
        <f>SUM(E189)</f>
        <v>0</v>
      </c>
      <c r="F188" s="24">
        <f>SUM(F189)</f>
        <v>13000</v>
      </c>
      <c r="G188" s="24">
        <f>SUM(G189)</f>
        <v>8500</v>
      </c>
      <c r="H188" s="24">
        <v>13000</v>
      </c>
      <c r="I188" s="24">
        <f aca="true" t="shared" si="142" ref="I188:P188">SUM(I189)</f>
        <v>12953.4</v>
      </c>
      <c r="J188" s="103">
        <f t="shared" si="142"/>
        <v>8500</v>
      </c>
      <c r="K188" s="103">
        <f t="shared" si="142"/>
        <v>0</v>
      </c>
      <c r="L188" s="24">
        <f t="shared" si="142"/>
        <v>8500</v>
      </c>
      <c r="M188" s="24">
        <f t="shared" si="142"/>
        <v>0</v>
      </c>
      <c r="N188" s="24">
        <f t="shared" si="142"/>
        <v>0</v>
      </c>
      <c r="O188" s="24">
        <f t="shared" si="142"/>
        <v>8500</v>
      </c>
      <c r="P188" s="24">
        <f t="shared" si="142"/>
        <v>0</v>
      </c>
      <c r="Q188" s="39">
        <f t="shared" si="137"/>
        <v>8500</v>
      </c>
      <c r="R188" s="24">
        <v>965</v>
      </c>
      <c r="S188" s="56">
        <f t="shared" si="138"/>
        <v>7535</v>
      </c>
      <c r="T188" s="24">
        <v>0</v>
      </c>
      <c r="U188" s="186">
        <f>SUM(U189)</f>
        <v>13000</v>
      </c>
      <c r="V188" s="186">
        <f>SUM(V189)</f>
        <v>0</v>
      </c>
      <c r="W188" s="77">
        <f>SUM(W189)</f>
        <v>13000</v>
      </c>
      <c r="X188" s="77">
        <f>SUM(X189)</f>
        <v>6944.78</v>
      </c>
      <c r="Y188" s="77">
        <f>SUM(Y189)</f>
        <v>0</v>
      </c>
      <c r="Z188" s="77">
        <f t="shared" si="116"/>
        <v>6944.78</v>
      </c>
      <c r="AA188" s="77">
        <f aca="true" t="shared" si="143" ref="AA188:AG188">SUM(AA189)</f>
        <v>3200</v>
      </c>
      <c r="AB188" s="77">
        <f t="shared" si="143"/>
        <v>16200</v>
      </c>
      <c r="AC188" s="77">
        <f t="shared" si="143"/>
        <v>16200</v>
      </c>
      <c r="AD188" s="77">
        <f t="shared" si="143"/>
        <v>0</v>
      </c>
      <c r="AE188" s="77">
        <f t="shared" si="143"/>
        <v>0</v>
      </c>
      <c r="AF188" s="77">
        <f t="shared" si="143"/>
        <v>0</v>
      </c>
      <c r="AG188" s="77">
        <f t="shared" si="143"/>
        <v>6944.78</v>
      </c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</row>
    <row r="189" spans="1:64" s="3" customFormat="1" ht="18.75" hidden="1">
      <c r="A189" s="25" t="s">
        <v>233</v>
      </c>
      <c r="B189" s="26">
        <v>32271</v>
      </c>
      <c r="C189" s="136" t="s">
        <v>104</v>
      </c>
      <c r="D189" s="27">
        <v>13000</v>
      </c>
      <c r="E189" s="27">
        <v>0</v>
      </c>
      <c r="F189" s="42">
        <f>SUM(D189+E189)</f>
        <v>13000</v>
      </c>
      <c r="G189" s="42">
        <v>8500</v>
      </c>
      <c r="H189" s="42">
        <v>13000</v>
      </c>
      <c r="I189" s="42">
        <v>12953.4</v>
      </c>
      <c r="J189" s="113">
        <v>8500</v>
      </c>
      <c r="K189" s="113">
        <v>0</v>
      </c>
      <c r="L189" s="42">
        <v>8500</v>
      </c>
      <c r="M189" s="42"/>
      <c r="N189" s="42">
        <v>0</v>
      </c>
      <c r="O189" s="42">
        <v>8500</v>
      </c>
      <c r="P189" s="42">
        <v>0</v>
      </c>
      <c r="Q189" s="41">
        <f t="shared" si="137"/>
        <v>8500</v>
      </c>
      <c r="R189" s="42">
        <v>965</v>
      </c>
      <c r="S189" s="42">
        <f t="shared" si="138"/>
        <v>7535</v>
      </c>
      <c r="T189" s="42">
        <v>0</v>
      </c>
      <c r="U189" s="187">
        <v>13000</v>
      </c>
      <c r="V189" s="196">
        <v>0</v>
      </c>
      <c r="W189" s="196">
        <v>13000</v>
      </c>
      <c r="X189" s="196">
        <v>6944.78</v>
      </c>
      <c r="Y189" s="196"/>
      <c r="Z189" s="77">
        <f t="shared" si="116"/>
        <v>6944.78</v>
      </c>
      <c r="AA189" s="196">
        <v>3200</v>
      </c>
      <c r="AB189" s="196">
        <v>16200</v>
      </c>
      <c r="AC189" s="286">
        <f t="shared" si="91"/>
        <v>16200</v>
      </c>
      <c r="AD189" s="276"/>
      <c r="AE189" s="263"/>
      <c r="AF189" s="243"/>
      <c r="AG189" s="196">
        <v>6944.78</v>
      </c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</row>
    <row r="190" spans="1:33" s="52" customFormat="1" ht="9" customHeight="1">
      <c r="A190" s="17"/>
      <c r="B190" s="86">
        <v>323</v>
      </c>
      <c r="C190" s="143" t="s">
        <v>59</v>
      </c>
      <c r="D190" s="87">
        <v>164400</v>
      </c>
      <c r="E190" s="87">
        <f>SUM(E191+E194+E199+E201+E213+E218+E220)</f>
        <v>13700</v>
      </c>
      <c r="F190" s="87">
        <f>SUM(F191+F194+F199+F201+F210+F213+F218+F220)</f>
        <v>178100</v>
      </c>
      <c r="G190" s="87">
        <f>SUM(G191+G194+G199+G201+G208+G210+G213+G218+G220)</f>
        <v>184750</v>
      </c>
      <c r="H190" s="87">
        <v>199650</v>
      </c>
      <c r="I190" s="87">
        <f aca="true" t="shared" si="144" ref="I190:P190">SUM(I191+I194+I199+I201+I208+I210+I213+I218+I220)</f>
        <v>175374.91000000003</v>
      </c>
      <c r="J190" s="127">
        <f t="shared" si="144"/>
        <v>184750</v>
      </c>
      <c r="K190" s="127">
        <f t="shared" si="144"/>
        <v>38430</v>
      </c>
      <c r="L190" s="87">
        <f t="shared" si="144"/>
        <v>178650</v>
      </c>
      <c r="M190" s="87">
        <f t="shared" si="144"/>
        <v>0</v>
      </c>
      <c r="N190" s="87">
        <f t="shared" si="144"/>
        <v>0</v>
      </c>
      <c r="O190" s="87">
        <f t="shared" si="144"/>
        <v>178650</v>
      </c>
      <c r="P190" s="87">
        <f t="shared" si="144"/>
        <v>-30300</v>
      </c>
      <c r="Q190" s="39">
        <f t="shared" si="137"/>
        <v>148350</v>
      </c>
      <c r="R190" s="87">
        <v>76203.03</v>
      </c>
      <c r="S190" s="19">
        <f t="shared" si="138"/>
        <v>72146.97</v>
      </c>
      <c r="T190" s="87">
        <f>SUM(T191+T194+T201+T208+T210+T213+T218+T220)</f>
        <v>-240</v>
      </c>
      <c r="U190" s="182">
        <f>SUM(U191+U194+U199+U201+U208+U210+U213+U218+U220)</f>
        <v>139610</v>
      </c>
      <c r="V190" s="182">
        <f>SUM(V191+V194+V199+V201+V208+V210+V213+V218+V220)</f>
        <v>-4900</v>
      </c>
      <c r="W190" s="182">
        <f>SUM(W191+W194+W199+W201+W208+W210+W213+W218+W220)</f>
        <v>134710</v>
      </c>
      <c r="X190" s="182">
        <f>SUM(X191+X194+X199+X201+X208+X210+X213+X218+X220)</f>
        <v>88214.93000000001</v>
      </c>
      <c r="Y190" s="182">
        <f>SUM(Y191+Y194+Y199+Y201+Y208+Y210+Y213+Y218+Y220)</f>
        <v>0</v>
      </c>
      <c r="Z190" s="39">
        <f t="shared" si="116"/>
        <v>88214.93000000001</v>
      </c>
      <c r="AA190" s="182">
        <f aca="true" t="shared" si="145" ref="AA190:AF190">SUM(AA191+AA194+AA199+AA201+AA208+AA210+AA213+AA218+AA220)</f>
        <v>3130</v>
      </c>
      <c r="AB190" s="39">
        <f t="shared" si="145"/>
        <v>183170</v>
      </c>
      <c r="AC190" s="39">
        <f t="shared" si="145"/>
        <v>183170</v>
      </c>
      <c r="AD190" s="39">
        <f t="shared" si="145"/>
        <v>0</v>
      </c>
      <c r="AE190" s="39">
        <f t="shared" si="145"/>
        <v>0</v>
      </c>
      <c r="AF190" s="39" t="e">
        <f t="shared" si="145"/>
        <v>#VALUE!</v>
      </c>
      <c r="AG190" s="39">
        <f>SUM(AG191+AG194+AG199+AG201+AG208+AG210+AG213+AG218+AG220)</f>
        <v>114449.87</v>
      </c>
    </row>
    <row r="191" spans="1:64" s="2" customFormat="1" ht="12" hidden="1">
      <c r="A191" s="22"/>
      <c r="B191" s="23">
        <v>3231</v>
      </c>
      <c r="C191" s="144" t="s">
        <v>105</v>
      </c>
      <c r="D191" s="24">
        <v>17500</v>
      </c>
      <c r="E191" s="24">
        <f>SUM(E192+E193)</f>
        <v>500</v>
      </c>
      <c r="F191" s="24">
        <f>SUM(F192+F193)</f>
        <v>18000</v>
      </c>
      <c r="G191" s="24">
        <f>SUM(G192+G193)</f>
        <v>18000</v>
      </c>
      <c r="H191" s="24">
        <v>18500</v>
      </c>
      <c r="I191" s="24">
        <f aca="true" t="shared" si="146" ref="I191:P191">SUM(I192+I193)</f>
        <v>17324.53</v>
      </c>
      <c r="J191" s="103">
        <f t="shared" si="146"/>
        <v>18000</v>
      </c>
      <c r="K191" s="103">
        <f t="shared" si="146"/>
        <v>200</v>
      </c>
      <c r="L191" s="24">
        <f t="shared" si="146"/>
        <v>18000</v>
      </c>
      <c r="M191" s="24">
        <f t="shared" si="146"/>
        <v>0</v>
      </c>
      <c r="N191" s="24">
        <f t="shared" si="146"/>
        <v>0</v>
      </c>
      <c r="O191" s="24">
        <f t="shared" si="146"/>
        <v>18000</v>
      </c>
      <c r="P191" s="24">
        <f t="shared" si="146"/>
        <v>0</v>
      </c>
      <c r="Q191" s="39">
        <f t="shared" si="137"/>
        <v>18000</v>
      </c>
      <c r="R191" s="24">
        <v>8717.96</v>
      </c>
      <c r="S191" s="56">
        <f t="shared" si="138"/>
        <v>9282.04</v>
      </c>
      <c r="T191" s="24">
        <f>SUM(T192:T193)</f>
        <v>-2700</v>
      </c>
      <c r="U191" s="186">
        <f>SUM(U192+U193)</f>
        <v>15300</v>
      </c>
      <c r="V191" s="186">
        <f>SUM(V192+V193)</f>
        <v>-3600</v>
      </c>
      <c r="W191" s="77">
        <f>SUM(W192+W193)</f>
        <v>11700</v>
      </c>
      <c r="X191" s="77">
        <f>SUM(X192+X193)</f>
        <v>7029.9</v>
      </c>
      <c r="Y191" s="77">
        <f>SUM(Y192+Y193)</f>
        <v>0</v>
      </c>
      <c r="Z191" s="77">
        <f t="shared" si="116"/>
        <v>7029.9</v>
      </c>
      <c r="AA191" s="77">
        <f>SUM(AA192+AA193)</f>
        <v>-1000</v>
      </c>
      <c r="AB191" s="77">
        <f>SUM(AB192+AB195+AB200+AB202+AB209+AB211+AB214+AB219+AB221)</f>
        <v>56030</v>
      </c>
      <c r="AC191" s="77">
        <f>SUM(AC192+AC195+AC200+AC202+AC209+AC211+AC214+AC219+AC221)</f>
        <v>56030</v>
      </c>
      <c r="AD191" s="77">
        <f>SUM(AD192+AD195+AD200+AD202+AD209+AD211+AD214+AD219+AD221)</f>
        <v>0</v>
      </c>
      <c r="AE191" s="77">
        <f>SUM(AE192+AE195+AE200+AE202+AE209+AE211+AE214+AE219+AE221)</f>
        <v>0</v>
      </c>
      <c r="AF191" s="77" t="e">
        <f>SUM(AF192+AF195+AF200+AF202+AF209+AF211+AF214+AF219+AF221)</f>
        <v>#VALUE!</v>
      </c>
      <c r="AG191" s="77">
        <f>SUM(AG192+AG193)</f>
        <v>11046.869999999999</v>
      </c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</row>
    <row r="192" spans="1:64" s="3" customFormat="1" ht="18.75" hidden="1">
      <c r="A192" s="25" t="s">
        <v>234</v>
      </c>
      <c r="B192" s="26">
        <v>32311</v>
      </c>
      <c r="C192" s="136" t="s">
        <v>106</v>
      </c>
      <c r="D192" s="27">
        <v>13500</v>
      </c>
      <c r="E192" s="27">
        <v>500</v>
      </c>
      <c r="F192" s="42">
        <f>SUM(D192+E192)</f>
        <v>14000</v>
      </c>
      <c r="G192" s="42">
        <v>14000</v>
      </c>
      <c r="H192" s="42">
        <v>14500</v>
      </c>
      <c r="I192" s="42">
        <v>14095.03</v>
      </c>
      <c r="J192" s="113">
        <v>14000</v>
      </c>
      <c r="K192" s="113">
        <v>200</v>
      </c>
      <c r="L192" s="42">
        <v>14000</v>
      </c>
      <c r="M192" s="42"/>
      <c r="N192" s="42">
        <v>0</v>
      </c>
      <c r="O192" s="42">
        <v>14000</v>
      </c>
      <c r="P192" s="42">
        <v>0</v>
      </c>
      <c r="Q192" s="41">
        <f t="shared" si="137"/>
        <v>14000</v>
      </c>
      <c r="R192" s="42">
        <v>8288.11</v>
      </c>
      <c r="S192" s="42">
        <f t="shared" si="138"/>
        <v>5711.889999999999</v>
      </c>
      <c r="T192" s="42">
        <v>-1500</v>
      </c>
      <c r="U192" s="187">
        <v>12500</v>
      </c>
      <c r="V192" s="196">
        <v>-3100</v>
      </c>
      <c r="W192" s="196">
        <v>9400</v>
      </c>
      <c r="X192" s="196">
        <v>5802.7</v>
      </c>
      <c r="Y192" s="196"/>
      <c r="Z192" s="77">
        <f t="shared" si="116"/>
        <v>5802.7</v>
      </c>
      <c r="AA192" s="196">
        <v>-1000</v>
      </c>
      <c r="AB192" s="196">
        <v>8400</v>
      </c>
      <c r="AC192" s="286">
        <f t="shared" si="91"/>
        <v>8400</v>
      </c>
      <c r="AD192" s="276"/>
      <c r="AE192" s="263"/>
      <c r="AF192" s="243"/>
      <c r="AG192" s="196">
        <v>8841.07</v>
      </c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</row>
    <row r="193" spans="1:64" s="3" customFormat="1" ht="18.75" hidden="1">
      <c r="A193" s="25" t="s">
        <v>235</v>
      </c>
      <c r="B193" s="26">
        <v>32313</v>
      </c>
      <c r="C193" s="136" t="s">
        <v>107</v>
      </c>
      <c r="D193" s="27">
        <v>4000</v>
      </c>
      <c r="E193" s="27">
        <v>0</v>
      </c>
      <c r="F193" s="42">
        <f>SUM(D193+E193)</f>
        <v>4000</v>
      </c>
      <c r="G193" s="42">
        <v>4000</v>
      </c>
      <c r="H193" s="42">
        <v>4000</v>
      </c>
      <c r="I193" s="42">
        <v>3229.5</v>
      </c>
      <c r="J193" s="113">
        <v>4000</v>
      </c>
      <c r="K193" s="113">
        <v>0</v>
      </c>
      <c r="L193" s="42">
        <v>4000</v>
      </c>
      <c r="M193" s="42"/>
      <c r="N193" s="42">
        <v>0</v>
      </c>
      <c r="O193" s="42">
        <v>4000</v>
      </c>
      <c r="P193" s="42">
        <v>0</v>
      </c>
      <c r="Q193" s="41">
        <f t="shared" si="137"/>
        <v>4000</v>
      </c>
      <c r="R193" s="42">
        <v>1563.3</v>
      </c>
      <c r="S193" s="42">
        <f t="shared" si="138"/>
        <v>2436.7</v>
      </c>
      <c r="T193" s="42">
        <v>-1200</v>
      </c>
      <c r="U193" s="187">
        <v>2800</v>
      </c>
      <c r="V193" s="196">
        <v>-500</v>
      </c>
      <c r="W193" s="196">
        <v>2300</v>
      </c>
      <c r="X193" s="196">
        <v>1227.2</v>
      </c>
      <c r="Y193" s="196"/>
      <c r="Z193" s="77">
        <f t="shared" si="116"/>
        <v>1227.2</v>
      </c>
      <c r="AA193" s="196">
        <v>0</v>
      </c>
      <c r="AB193" s="196">
        <v>2300</v>
      </c>
      <c r="AC193" s="286">
        <f t="shared" si="91"/>
        <v>2300</v>
      </c>
      <c r="AD193" s="276"/>
      <c r="AE193" s="263"/>
      <c r="AF193" s="243"/>
      <c r="AG193" s="196">
        <v>2205.8</v>
      </c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</row>
    <row r="194" spans="1:64" s="2" customFormat="1" ht="12" hidden="1">
      <c r="A194" s="22"/>
      <c r="B194" s="23">
        <v>3232</v>
      </c>
      <c r="C194" s="144" t="s">
        <v>108</v>
      </c>
      <c r="D194" s="24">
        <v>32600</v>
      </c>
      <c r="E194" s="24">
        <f>SUM(E195+E196+E197+E198)</f>
        <v>2000</v>
      </c>
      <c r="F194" s="24">
        <f>SUM(F195+F196+F197+F198)</f>
        <v>34600</v>
      </c>
      <c r="G194" s="24">
        <f>SUM(G195+G196+G197+G198)</f>
        <v>48100</v>
      </c>
      <c r="H194" s="24">
        <v>56100</v>
      </c>
      <c r="I194" s="24">
        <f aca="true" t="shared" si="147" ref="I194:P194">SUM(I195+I196+I197+I198)</f>
        <v>49327.520000000004</v>
      </c>
      <c r="J194" s="103">
        <f t="shared" si="147"/>
        <v>48100</v>
      </c>
      <c r="K194" s="103">
        <f t="shared" si="147"/>
        <v>43500</v>
      </c>
      <c r="L194" s="24">
        <f t="shared" si="147"/>
        <v>55100</v>
      </c>
      <c r="M194" s="24">
        <f t="shared" si="147"/>
        <v>0</v>
      </c>
      <c r="N194" s="24">
        <f t="shared" si="147"/>
        <v>-2500</v>
      </c>
      <c r="O194" s="24">
        <f t="shared" si="147"/>
        <v>52600</v>
      </c>
      <c r="P194" s="24">
        <f t="shared" si="147"/>
        <v>-32300</v>
      </c>
      <c r="Q194" s="39">
        <f t="shared" si="137"/>
        <v>20300</v>
      </c>
      <c r="R194" s="24">
        <v>11729.71</v>
      </c>
      <c r="S194" s="56">
        <f t="shared" si="138"/>
        <v>8570.29</v>
      </c>
      <c r="T194" s="24">
        <f aca="true" t="shared" si="148" ref="T194:Y194">SUM(T195:T198)</f>
        <v>6200</v>
      </c>
      <c r="U194" s="186">
        <f t="shared" si="148"/>
        <v>34300</v>
      </c>
      <c r="V194" s="186">
        <f t="shared" si="148"/>
        <v>-18000</v>
      </c>
      <c r="W194" s="77">
        <f t="shared" si="148"/>
        <v>16300</v>
      </c>
      <c r="X194" s="77">
        <f t="shared" si="148"/>
        <v>14521.75</v>
      </c>
      <c r="Y194" s="77">
        <f t="shared" si="148"/>
        <v>0</v>
      </c>
      <c r="Z194" s="77">
        <f t="shared" si="116"/>
        <v>14521.75</v>
      </c>
      <c r="AA194" s="77">
        <f aca="true" t="shared" si="149" ref="AA194:AG194">SUM(AA195:AA198)</f>
        <v>6500</v>
      </c>
      <c r="AB194" s="77">
        <f t="shared" si="149"/>
        <v>22800</v>
      </c>
      <c r="AC194" s="77">
        <f t="shared" si="149"/>
        <v>22800</v>
      </c>
      <c r="AD194" s="77">
        <f t="shared" si="149"/>
        <v>0</v>
      </c>
      <c r="AE194" s="77">
        <f t="shared" si="149"/>
        <v>0</v>
      </c>
      <c r="AF194" s="77">
        <f t="shared" si="149"/>
        <v>0</v>
      </c>
      <c r="AG194" s="77">
        <f t="shared" si="149"/>
        <v>4247.39</v>
      </c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</row>
    <row r="195" spans="1:64" s="76" customFormat="1" ht="25.5" customHeight="1" hidden="1">
      <c r="A195" s="73" t="s">
        <v>236</v>
      </c>
      <c r="B195" s="74">
        <v>32321</v>
      </c>
      <c r="C195" s="145" t="s">
        <v>277</v>
      </c>
      <c r="D195" s="75">
        <v>15000</v>
      </c>
      <c r="E195" s="75">
        <v>0</v>
      </c>
      <c r="F195" s="85">
        <f>SUM(D195+E195)</f>
        <v>15000</v>
      </c>
      <c r="G195" s="85">
        <v>30000</v>
      </c>
      <c r="H195" s="85">
        <v>20000</v>
      </c>
      <c r="I195" s="85">
        <v>20000</v>
      </c>
      <c r="J195" s="85">
        <v>30000</v>
      </c>
      <c r="K195" s="85">
        <v>35000</v>
      </c>
      <c r="L195" s="85">
        <v>37000</v>
      </c>
      <c r="M195" s="85"/>
      <c r="N195" s="85">
        <v>-2500</v>
      </c>
      <c r="O195" s="85">
        <v>34500</v>
      </c>
      <c r="P195" s="85">
        <v>-32300</v>
      </c>
      <c r="Q195" s="41">
        <f t="shared" si="137"/>
        <v>2200</v>
      </c>
      <c r="R195" s="85">
        <v>2200</v>
      </c>
      <c r="S195" s="85">
        <f t="shared" si="138"/>
        <v>0</v>
      </c>
      <c r="T195" s="85">
        <v>6000</v>
      </c>
      <c r="U195" s="187">
        <v>24500</v>
      </c>
      <c r="V195" s="196">
        <v>-15000</v>
      </c>
      <c r="W195" s="196">
        <v>9500</v>
      </c>
      <c r="X195" s="196">
        <v>8535.51</v>
      </c>
      <c r="Y195" s="196"/>
      <c r="Z195" s="77">
        <f t="shared" si="116"/>
        <v>8535.51</v>
      </c>
      <c r="AA195" s="196">
        <v>0</v>
      </c>
      <c r="AB195" s="196">
        <v>9500</v>
      </c>
      <c r="AC195" s="286">
        <f t="shared" si="91"/>
        <v>9500</v>
      </c>
      <c r="AD195" s="276"/>
      <c r="AE195" s="263"/>
      <c r="AF195" s="249"/>
      <c r="AG195" s="196">
        <v>2187.79</v>
      </c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</row>
    <row r="196" spans="1:64" s="3" customFormat="1" ht="26.25" customHeight="1" hidden="1">
      <c r="A196" s="25" t="s">
        <v>237</v>
      </c>
      <c r="B196" s="26">
        <v>32322</v>
      </c>
      <c r="C196" s="136" t="s">
        <v>346</v>
      </c>
      <c r="D196" s="27">
        <v>15000</v>
      </c>
      <c r="E196" s="27">
        <v>0</v>
      </c>
      <c r="F196" s="42">
        <f>SUM(D196+E196)</f>
        <v>15000</v>
      </c>
      <c r="G196" s="42">
        <v>16500</v>
      </c>
      <c r="H196" s="42">
        <v>35000</v>
      </c>
      <c r="I196" s="42">
        <v>29227.52</v>
      </c>
      <c r="J196" s="42">
        <v>16500</v>
      </c>
      <c r="K196" s="42">
        <v>8000</v>
      </c>
      <c r="L196" s="42">
        <v>16500</v>
      </c>
      <c r="M196" s="42"/>
      <c r="N196" s="42">
        <v>0</v>
      </c>
      <c r="O196" s="42">
        <v>16500</v>
      </c>
      <c r="P196" s="42">
        <v>0</v>
      </c>
      <c r="Q196" s="41">
        <f t="shared" si="137"/>
        <v>16500</v>
      </c>
      <c r="R196" s="42">
        <v>9279.71</v>
      </c>
      <c r="S196" s="42">
        <f t="shared" si="138"/>
        <v>7220.290000000001</v>
      </c>
      <c r="T196" s="42">
        <v>0</v>
      </c>
      <c r="U196" s="187">
        <v>8000</v>
      </c>
      <c r="V196" s="196">
        <v>-3000</v>
      </c>
      <c r="W196" s="196">
        <v>5000</v>
      </c>
      <c r="X196" s="196">
        <v>5986.24</v>
      </c>
      <c r="Y196" s="196"/>
      <c r="Z196" s="77">
        <f t="shared" si="116"/>
        <v>5986.24</v>
      </c>
      <c r="AA196" s="196">
        <v>6500</v>
      </c>
      <c r="AB196" s="196">
        <v>11500</v>
      </c>
      <c r="AC196" s="286">
        <f t="shared" si="91"/>
        <v>11500</v>
      </c>
      <c r="AD196" s="276"/>
      <c r="AE196" s="263"/>
      <c r="AF196" s="243"/>
      <c r="AG196" s="196">
        <v>1000</v>
      </c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6"/>
      <c r="BD196" s="126"/>
      <c r="BE196" s="126"/>
      <c r="BF196" s="126"/>
      <c r="BG196" s="126"/>
      <c r="BH196" s="126"/>
      <c r="BI196" s="126"/>
      <c r="BJ196" s="126"/>
      <c r="BK196" s="126"/>
      <c r="BL196" s="126"/>
    </row>
    <row r="197" spans="1:64" s="3" customFormat="1" ht="25.5" customHeight="1" hidden="1">
      <c r="A197" s="25" t="s">
        <v>238</v>
      </c>
      <c r="B197" s="26">
        <v>32323</v>
      </c>
      <c r="C197" s="136" t="s">
        <v>347</v>
      </c>
      <c r="D197" s="27">
        <v>2000</v>
      </c>
      <c r="E197" s="27">
        <v>2000</v>
      </c>
      <c r="F197" s="42">
        <f>SUM(D197+E197)</f>
        <v>4000</v>
      </c>
      <c r="G197" s="42">
        <v>1000</v>
      </c>
      <c r="H197" s="42">
        <v>500</v>
      </c>
      <c r="I197" s="42">
        <v>100</v>
      </c>
      <c r="J197" s="113">
        <v>1000</v>
      </c>
      <c r="K197" s="113">
        <v>500</v>
      </c>
      <c r="L197" s="42">
        <v>1000</v>
      </c>
      <c r="M197" s="42"/>
      <c r="N197" s="42">
        <v>0</v>
      </c>
      <c r="O197" s="42">
        <v>1000</v>
      </c>
      <c r="P197" s="42">
        <v>0</v>
      </c>
      <c r="Q197" s="41">
        <f t="shared" si="137"/>
        <v>1000</v>
      </c>
      <c r="R197" s="42">
        <v>250</v>
      </c>
      <c r="S197" s="42">
        <f t="shared" si="138"/>
        <v>750</v>
      </c>
      <c r="T197" s="42">
        <v>500</v>
      </c>
      <c r="U197" s="187">
        <v>1500</v>
      </c>
      <c r="V197" s="196">
        <v>0</v>
      </c>
      <c r="W197" s="196">
        <v>1500</v>
      </c>
      <c r="X197" s="196"/>
      <c r="Y197" s="196"/>
      <c r="Z197" s="77">
        <f t="shared" si="116"/>
        <v>0</v>
      </c>
      <c r="AA197" s="196">
        <v>0</v>
      </c>
      <c r="AB197" s="196">
        <v>1500</v>
      </c>
      <c r="AC197" s="286">
        <f t="shared" si="91"/>
        <v>1500</v>
      </c>
      <c r="AD197" s="276"/>
      <c r="AE197" s="263"/>
      <c r="AF197" s="243"/>
      <c r="AG197" s="196">
        <v>934.6</v>
      </c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6"/>
      <c r="BH197" s="126"/>
      <c r="BI197" s="126"/>
      <c r="BJ197" s="126"/>
      <c r="BK197" s="126"/>
      <c r="BL197" s="126"/>
    </row>
    <row r="198" spans="1:64" s="3" customFormat="1" ht="14.25" customHeight="1" hidden="1">
      <c r="A198" s="25" t="s">
        <v>239</v>
      </c>
      <c r="B198" s="26">
        <v>32329</v>
      </c>
      <c r="C198" s="136" t="s">
        <v>109</v>
      </c>
      <c r="D198" s="27">
        <v>600</v>
      </c>
      <c r="E198" s="27">
        <v>0</v>
      </c>
      <c r="F198" s="42">
        <f>SUM(D198+E198)</f>
        <v>600</v>
      </c>
      <c r="G198" s="42">
        <v>600</v>
      </c>
      <c r="H198" s="42">
        <v>600</v>
      </c>
      <c r="I198" s="42">
        <v>0</v>
      </c>
      <c r="J198" s="113">
        <v>600</v>
      </c>
      <c r="K198" s="113">
        <v>0</v>
      </c>
      <c r="L198" s="42">
        <v>600</v>
      </c>
      <c r="M198" s="42"/>
      <c r="N198" s="42">
        <v>0</v>
      </c>
      <c r="O198" s="42">
        <v>600</v>
      </c>
      <c r="P198" s="42">
        <v>0</v>
      </c>
      <c r="Q198" s="41">
        <f t="shared" si="137"/>
        <v>600</v>
      </c>
      <c r="R198" s="42">
        <v>0</v>
      </c>
      <c r="S198" s="42">
        <f t="shared" si="138"/>
        <v>600</v>
      </c>
      <c r="T198" s="42">
        <v>-300</v>
      </c>
      <c r="U198" s="187">
        <v>300</v>
      </c>
      <c r="V198" s="196">
        <v>0</v>
      </c>
      <c r="W198" s="196">
        <v>300</v>
      </c>
      <c r="X198" s="196"/>
      <c r="Y198" s="196"/>
      <c r="Z198" s="77">
        <f t="shared" si="116"/>
        <v>0</v>
      </c>
      <c r="AA198" s="196">
        <v>0</v>
      </c>
      <c r="AB198" s="196">
        <v>300</v>
      </c>
      <c r="AC198" s="286">
        <f t="shared" si="91"/>
        <v>300</v>
      </c>
      <c r="AD198" s="276"/>
      <c r="AE198" s="263"/>
      <c r="AF198" s="243"/>
      <c r="AG198" s="196">
        <v>125</v>
      </c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26"/>
      <c r="BK198" s="126"/>
      <c r="BL198" s="126"/>
    </row>
    <row r="199" spans="1:64" s="2" customFormat="1" ht="15" customHeight="1" hidden="1">
      <c r="A199" s="22"/>
      <c r="B199" s="23">
        <v>3233</v>
      </c>
      <c r="C199" s="144" t="s">
        <v>110</v>
      </c>
      <c r="D199" s="24">
        <v>1500</v>
      </c>
      <c r="E199" s="24">
        <f>SUM(E200)</f>
        <v>0</v>
      </c>
      <c r="F199" s="24">
        <f>SUM(F200)</f>
        <v>1500</v>
      </c>
      <c r="G199" s="24">
        <f>SUM(G200)</f>
        <v>1500</v>
      </c>
      <c r="H199" s="24">
        <v>0</v>
      </c>
      <c r="I199" s="24">
        <f aca="true" t="shared" si="150" ref="I199:O199">SUM(I200)</f>
        <v>0</v>
      </c>
      <c r="J199" s="103">
        <f t="shared" si="150"/>
        <v>1500</v>
      </c>
      <c r="K199" s="103">
        <f t="shared" si="150"/>
        <v>130</v>
      </c>
      <c r="L199" s="24">
        <f t="shared" si="150"/>
        <v>0</v>
      </c>
      <c r="M199" s="24">
        <f t="shared" si="150"/>
        <v>0</v>
      </c>
      <c r="N199" s="24">
        <f t="shared" si="150"/>
        <v>0</v>
      </c>
      <c r="O199" s="24">
        <f t="shared" si="150"/>
        <v>0</v>
      </c>
      <c r="P199" s="24"/>
      <c r="Q199" s="39">
        <f t="shared" si="137"/>
        <v>0</v>
      </c>
      <c r="R199" s="24"/>
      <c r="S199" s="56">
        <f t="shared" si="138"/>
        <v>0</v>
      </c>
      <c r="T199" s="24"/>
      <c r="U199" s="186">
        <v>0</v>
      </c>
      <c r="V199" s="186">
        <v>1400</v>
      </c>
      <c r="W199" s="77">
        <f>SUM(W200)</f>
        <v>1400</v>
      </c>
      <c r="X199" s="77">
        <f>SUM(X200)</f>
        <v>1377</v>
      </c>
      <c r="Y199" s="77">
        <f>SUM(Y200)</f>
        <v>0</v>
      </c>
      <c r="Z199" s="77">
        <f t="shared" si="116"/>
        <v>1377</v>
      </c>
      <c r="AA199" s="77">
        <f aca="true" t="shared" si="151" ref="AA199:AG199">SUM(AA200)</f>
        <v>-20</v>
      </c>
      <c r="AB199" s="77">
        <f t="shared" si="151"/>
        <v>1380</v>
      </c>
      <c r="AC199" s="77">
        <f t="shared" si="151"/>
        <v>1380</v>
      </c>
      <c r="AD199" s="77">
        <f t="shared" si="151"/>
        <v>0</v>
      </c>
      <c r="AE199" s="77">
        <f t="shared" si="151"/>
        <v>0</v>
      </c>
      <c r="AF199" s="77">
        <f t="shared" si="151"/>
        <v>0</v>
      </c>
      <c r="AG199" s="77">
        <f t="shared" si="151"/>
        <v>1377</v>
      </c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</row>
    <row r="200" spans="1:64" s="3" customFormat="1" ht="15" customHeight="1" hidden="1">
      <c r="A200" s="25" t="s">
        <v>240</v>
      </c>
      <c r="B200" s="26">
        <v>32339</v>
      </c>
      <c r="C200" s="136" t="s">
        <v>111</v>
      </c>
      <c r="D200" s="27">
        <v>1500</v>
      </c>
      <c r="E200" s="27">
        <v>0</v>
      </c>
      <c r="F200" s="42">
        <f>SUM(D200+E200)</f>
        <v>1500</v>
      </c>
      <c r="G200" s="42">
        <v>1500</v>
      </c>
      <c r="H200" s="42">
        <v>0</v>
      </c>
      <c r="I200" s="42">
        <v>0</v>
      </c>
      <c r="J200" s="113">
        <v>1500</v>
      </c>
      <c r="K200" s="113">
        <v>130</v>
      </c>
      <c r="L200" s="42">
        <v>0</v>
      </c>
      <c r="M200" s="42"/>
      <c r="N200" s="42">
        <v>0</v>
      </c>
      <c r="O200" s="42">
        <v>0</v>
      </c>
      <c r="P200" s="42"/>
      <c r="Q200" s="41">
        <f t="shared" si="137"/>
        <v>0</v>
      </c>
      <c r="R200" s="42"/>
      <c r="S200" s="42">
        <f t="shared" si="138"/>
        <v>0</v>
      </c>
      <c r="T200" s="42"/>
      <c r="U200" s="187">
        <v>0</v>
      </c>
      <c r="V200" s="196">
        <v>1400</v>
      </c>
      <c r="W200" s="196">
        <v>1400</v>
      </c>
      <c r="X200" s="196">
        <v>1377</v>
      </c>
      <c r="Y200" s="196"/>
      <c r="Z200" s="77">
        <f t="shared" si="116"/>
        <v>1377</v>
      </c>
      <c r="AA200" s="196">
        <v>-20</v>
      </c>
      <c r="AB200" s="196">
        <v>1380</v>
      </c>
      <c r="AC200" s="286">
        <f t="shared" si="91"/>
        <v>1380</v>
      </c>
      <c r="AD200" s="276"/>
      <c r="AE200" s="263"/>
      <c r="AF200" s="243" t="s">
        <v>350</v>
      </c>
      <c r="AG200" s="196">
        <v>1377</v>
      </c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</row>
    <row r="201" spans="1:64" s="2" customFormat="1" ht="12" hidden="1">
      <c r="A201" s="22"/>
      <c r="B201" s="23">
        <v>3234</v>
      </c>
      <c r="C201" s="144" t="s">
        <v>112</v>
      </c>
      <c r="D201" s="24">
        <v>72900</v>
      </c>
      <c r="E201" s="24">
        <f>SUM(E202+E203+E204+E205+E206+E207)</f>
        <v>2000</v>
      </c>
      <c r="F201" s="24">
        <f>SUM(F202+F203+F204+F205+F206+F207)</f>
        <v>74900</v>
      </c>
      <c r="G201" s="24">
        <f>SUM(G202+G203+G204+G205+G206+G207)</f>
        <v>74650</v>
      </c>
      <c r="H201" s="24">
        <v>74650</v>
      </c>
      <c r="I201" s="24">
        <f aca="true" t="shared" si="152" ref="I201:P201">SUM(I202+I203+I204+I205+I206+I207)</f>
        <v>70564.74</v>
      </c>
      <c r="J201" s="103">
        <f t="shared" si="152"/>
        <v>74650</v>
      </c>
      <c r="K201" s="103">
        <f t="shared" si="152"/>
        <v>-3300</v>
      </c>
      <c r="L201" s="24">
        <f t="shared" si="152"/>
        <v>71650</v>
      </c>
      <c r="M201" s="24">
        <f t="shared" si="152"/>
        <v>0</v>
      </c>
      <c r="N201" s="24">
        <f t="shared" si="152"/>
        <v>0</v>
      </c>
      <c r="O201" s="24">
        <f t="shared" si="152"/>
        <v>71650</v>
      </c>
      <c r="P201" s="24">
        <f t="shared" si="152"/>
        <v>2000</v>
      </c>
      <c r="Q201" s="39">
        <f t="shared" si="137"/>
        <v>73650</v>
      </c>
      <c r="R201" s="24">
        <v>45507</v>
      </c>
      <c r="S201" s="56">
        <f t="shared" si="138"/>
        <v>28143</v>
      </c>
      <c r="T201" s="24">
        <f aca="true" t="shared" si="153" ref="T201:Y201">SUM(T202:T207)</f>
        <v>-1590</v>
      </c>
      <c r="U201" s="186">
        <f t="shared" si="153"/>
        <v>72060</v>
      </c>
      <c r="V201" s="186">
        <f t="shared" si="153"/>
        <v>-4000</v>
      </c>
      <c r="W201" s="77">
        <f t="shared" si="153"/>
        <v>68060</v>
      </c>
      <c r="X201" s="77">
        <f t="shared" si="153"/>
        <v>40304.22000000001</v>
      </c>
      <c r="Y201" s="77">
        <f t="shared" si="153"/>
        <v>0</v>
      </c>
      <c r="Z201" s="77">
        <f t="shared" si="116"/>
        <v>40304.22000000001</v>
      </c>
      <c r="AA201" s="77">
        <f aca="true" t="shared" si="154" ref="AA201:AG201">SUM(AA202:AA207)</f>
        <v>-250</v>
      </c>
      <c r="AB201" s="77">
        <f t="shared" si="154"/>
        <v>67810</v>
      </c>
      <c r="AC201" s="77">
        <f t="shared" si="154"/>
        <v>67810</v>
      </c>
      <c r="AD201" s="77">
        <f t="shared" si="154"/>
        <v>0</v>
      </c>
      <c r="AE201" s="77">
        <f t="shared" si="154"/>
        <v>0</v>
      </c>
      <c r="AF201" s="77">
        <f t="shared" si="154"/>
        <v>0</v>
      </c>
      <c r="AG201" s="77">
        <f t="shared" si="154"/>
        <v>67138.08</v>
      </c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</row>
    <row r="202" spans="1:64" s="3" customFormat="1" ht="18.75" hidden="1">
      <c r="A202" s="25" t="s">
        <v>241</v>
      </c>
      <c r="B202" s="26">
        <v>32341</v>
      </c>
      <c r="C202" s="136" t="s">
        <v>113</v>
      </c>
      <c r="D202" s="27">
        <v>30000</v>
      </c>
      <c r="E202" s="27">
        <v>2000</v>
      </c>
      <c r="F202" s="42">
        <f aca="true" t="shared" si="155" ref="F202:F207">SUM(D202+E202)</f>
        <v>32000</v>
      </c>
      <c r="G202" s="42">
        <v>32000</v>
      </c>
      <c r="H202" s="42">
        <v>32000</v>
      </c>
      <c r="I202" s="42">
        <v>29473.11</v>
      </c>
      <c r="J202" s="113">
        <v>32000</v>
      </c>
      <c r="K202" s="113">
        <v>-2000</v>
      </c>
      <c r="L202" s="42">
        <v>30000</v>
      </c>
      <c r="M202" s="42"/>
      <c r="N202" s="42">
        <v>0</v>
      </c>
      <c r="O202" s="42">
        <v>30000</v>
      </c>
      <c r="P202" s="42">
        <v>0</v>
      </c>
      <c r="Q202" s="41">
        <f t="shared" si="137"/>
        <v>30000</v>
      </c>
      <c r="R202" s="42">
        <v>20136.37</v>
      </c>
      <c r="S202" s="42">
        <f t="shared" si="138"/>
        <v>9863.630000000001</v>
      </c>
      <c r="T202" s="42">
        <v>800</v>
      </c>
      <c r="U202" s="187">
        <v>30800</v>
      </c>
      <c r="V202" s="196">
        <v>0</v>
      </c>
      <c r="W202" s="196">
        <v>30800</v>
      </c>
      <c r="X202" s="196">
        <v>19314.64</v>
      </c>
      <c r="Y202" s="196"/>
      <c r="Z202" s="77">
        <f t="shared" si="116"/>
        <v>19314.64</v>
      </c>
      <c r="AA202" s="196">
        <v>0</v>
      </c>
      <c r="AB202" s="196">
        <v>30800</v>
      </c>
      <c r="AC202" s="286">
        <f aca="true" t="shared" si="156" ref="AC202:AC263">SUM(W202+AA202)</f>
        <v>30800</v>
      </c>
      <c r="AD202" s="276"/>
      <c r="AE202" s="263"/>
      <c r="AF202" s="243"/>
      <c r="AG202" s="196">
        <v>31462.44</v>
      </c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</row>
    <row r="203" spans="1:64" s="3" customFormat="1" ht="18.75" hidden="1">
      <c r="A203" s="25" t="s">
        <v>242</v>
      </c>
      <c r="B203" s="26">
        <v>32342</v>
      </c>
      <c r="C203" s="136" t="s">
        <v>114</v>
      </c>
      <c r="D203" s="27">
        <v>17500</v>
      </c>
      <c r="E203" s="27">
        <v>0</v>
      </c>
      <c r="F203" s="42">
        <f t="shared" si="155"/>
        <v>17500</v>
      </c>
      <c r="G203" s="42">
        <v>17500</v>
      </c>
      <c r="H203" s="42">
        <v>17500</v>
      </c>
      <c r="I203" s="42">
        <v>16183.15</v>
      </c>
      <c r="J203" s="113">
        <v>17500</v>
      </c>
      <c r="K203" s="113">
        <v>-1300</v>
      </c>
      <c r="L203" s="42">
        <v>16500</v>
      </c>
      <c r="M203" s="42"/>
      <c r="N203" s="42">
        <v>0</v>
      </c>
      <c r="O203" s="42">
        <v>16500</v>
      </c>
      <c r="P203" s="42">
        <v>0</v>
      </c>
      <c r="Q203" s="41">
        <f t="shared" si="137"/>
        <v>16500</v>
      </c>
      <c r="R203" s="42">
        <v>9752.76</v>
      </c>
      <c r="S203" s="42">
        <f t="shared" si="138"/>
        <v>6747.24</v>
      </c>
      <c r="T203" s="42">
        <v>-2000</v>
      </c>
      <c r="U203" s="187">
        <v>14500</v>
      </c>
      <c r="V203" s="196">
        <v>-4000</v>
      </c>
      <c r="W203" s="196">
        <v>10500</v>
      </c>
      <c r="X203" s="196">
        <v>5216.58</v>
      </c>
      <c r="Y203" s="196"/>
      <c r="Z203" s="77">
        <f t="shared" si="116"/>
        <v>5216.58</v>
      </c>
      <c r="AA203" s="196">
        <v>900</v>
      </c>
      <c r="AB203" s="196">
        <v>11400</v>
      </c>
      <c r="AC203" s="286">
        <f t="shared" si="156"/>
        <v>11400</v>
      </c>
      <c r="AD203" s="276"/>
      <c r="AE203" s="263"/>
      <c r="AF203" s="243"/>
      <c r="AG203" s="196">
        <v>11311.48</v>
      </c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  <c r="BG203" s="126"/>
      <c r="BH203" s="126"/>
      <c r="BI203" s="126"/>
      <c r="BJ203" s="126"/>
      <c r="BK203" s="126"/>
      <c r="BL203" s="126"/>
    </row>
    <row r="204" spans="1:64" s="3" customFormat="1" ht="18.75" hidden="1">
      <c r="A204" s="25" t="s">
        <v>243</v>
      </c>
      <c r="B204" s="26">
        <v>32343</v>
      </c>
      <c r="C204" s="136" t="s">
        <v>115</v>
      </c>
      <c r="D204" s="27">
        <v>1900</v>
      </c>
      <c r="E204" s="27">
        <v>0</v>
      </c>
      <c r="F204" s="42">
        <f t="shared" si="155"/>
        <v>1900</v>
      </c>
      <c r="G204" s="42">
        <v>1900</v>
      </c>
      <c r="H204" s="42">
        <v>1900</v>
      </c>
      <c r="I204" s="42">
        <v>1875</v>
      </c>
      <c r="J204" s="113">
        <v>1900</v>
      </c>
      <c r="K204" s="113">
        <v>0</v>
      </c>
      <c r="L204" s="42">
        <v>1900</v>
      </c>
      <c r="M204" s="42"/>
      <c r="N204" s="42">
        <v>0</v>
      </c>
      <c r="O204" s="42">
        <v>1900</v>
      </c>
      <c r="P204" s="42">
        <v>2000</v>
      </c>
      <c r="Q204" s="41">
        <f t="shared" si="137"/>
        <v>3900</v>
      </c>
      <c r="R204" s="42">
        <v>0</v>
      </c>
      <c r="S204" s="42">
        <f t="shared" si="138"/>
        <v>3900</v>
      </c>
      <c r="T204" s="42">
        <v>-1900</v>
      </c>
      <c r="U204" s="187">
        <v>2000</v>
      </c>
      <c r="V204" s="196">
        <v>0</v>
      </c>
      <c r="W204" s="196">
        <v>2000</v>
      </c>
      <c r="X204" s="196">
        <v>1850</v>
      </c>
      <c r="Y204" s="196"/>
      <c r="Z204" s="77">
        <f t="shared" si="116"/>
        <v>1850</v>
      </c>
      <c r="AA204" s="196">
        <v>-150</v>
      </c>
      <c r="AB204" s="196">
        <v>1850</v>
      </c>
      <c r="AC204" s="286">
        <f t="shared" si="156"/>
        <v>1850</v>
      </c>
      <c r="AD204" s="276"/>
      <c r="AE204" s="263"/>
      <c r="AF204" s="243"/>
      <c r="AG204" s="196">
        <v>1850</v>
      </c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</row>
    <row r="205" spans="1:64" s="3" customFormat="1" ht="18.75" hidden="1">
      <c r="A205" s="25" t="s">
        <v>244</v>
      </c>
      <c r="B205" s="26">
        <v>32344</v>
      </c>
      <c r="C205" s="136" t="s">
        <v>116</v>
      </c>
      <c r="D205" s="27">
        <v>2500</v>
      </c>
      <c r="E205" s="27">
        <v>0</v>
      </c>
      <c r="F205" s="42">
        <f t="shared" si="155"/>
        <v>2500</v>
      </c>
      <c r="G205" s="42">
        <v>2500</v>
      </c>
      <c r="H205" s="42">
        <v>2500</v>
      </c>
      <c r="I205" s="42">
        <v>2385</v>
      </c>
      <c r="J205" s="113">
        <v>2500</v>
      </c>
      <c r="K205" s="113">
        <v>0</v>
      </c>
      <c r="L205" s="42">
        <v>2500</v>
      </c>
      <c r="M205" s="42"/>
      <c r="N205" s="42">
        <v>0</v>
      </c>
      <c r="O205" s="42">
        <v>2500</v>
      </c>
      <c r="P205" s="42">
        <v>0</v>
      </c>
      <c r="Q205" s="41">
        <f t="shared" si="137"/>
        <v>2500</v>
      </c>
      <c r="R205" s="42">
        <v>369</v>
      </c>
      <c r="S205" s="42">
        <f t="shared" si="138"/>
        <v>2131</v>
      </c>
      <c r="T205" s="42">
        <v>0</v>
      </c>
      <c r="U205" s="187">
        <v>2500</v>
      </c>
      <c r="V205" s="196">
        <v>0</v>
      </c>
      <c r="W205" s="196">
        <v>2500</v>
      </c>
      <c r="X205" s="196"/>
      <c r="Y205" s="196"/>
      <c r="Z205" s="77">
        <f t="shared" si="116"/>
        <v>0</v>
      </c>
      <c r="AA205" s="196">
        <v>-2500</v>
      </c>
      <c r="AB205" s="196">
        <v>0</v>
      </c>
      <c r="AC205" s="286">
        <f t="shared" si="156"/>
        <v>0</v>
      </c>
      <c r="AD205" s="276"/>
      <c r="AE205" s="263"/>
      <c r="AF205" s="243"/>
      <c r="AG205" s="196">
        <v>0</v>
      </c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</row>
    <row r="206" spans="1:64" s="3" customFormat="1" ht="18.75" hidden="1">
      <c r="A206" s="25" t="s">
        <v>245</v>
      </c>
      <c r="B206" s="26">
        <v>32347</v>
      </c>
      <c r="C206" s="136" t="s">
        <v>117</v>
      </c>
      <c r="D206" s="27">
        <v>17000</v>
      </c>
      <c r="E206" s="27">
        <v>0</v>
      </c>
      <c r="F206" s="42">
        <f t="shared" si="155"/>
        <v>17000</v>
      </c>
      <c r="G206" s="42">
        <v>17000</v>
      </c>
      <c r="H206" s="42">
        <v>17000</v>
      </c>
      <c r="I206" s="42">
        <v>16946.28</v>
      </c>
      <c r="J206" s="113">
        <v>17000</v>
      </c>
      <c r="K206" s="113">
        <v>0</v>
      </c>
      <c r="L206" s="42">
        <v>17000</v>
      </c>
      <c r="M206" s="42"/>
      <c r="N206" s="42">
        <v>0</v>
      </c>
      <c r="O206" s="42">
        <v>17000</v>
      </c>
      <c r="P206" s="42">
        <v>0</v>
      </c>
      <c r="Q206" s="41">
        <f t="shared" si="137"/>
        <v>17000</v>
      </c>
      <c r="R206" s="42">
        <v>12709.71</v>
      </c>
      <c r="S206" s="42">
        <f t="shared" si="138"/>
        <v>4290.290000000001</v>
      </c>
      <c r="T206" s="42">
        <v>1500</v>
      </c>
      <c r="U206" s="187">
        <v>18500</v>
      </c>
      <c r="V206" s="196">
        <v>0</v>
      </c>
      <c r="W206" s="196">
        <v>18500</v>
      </c>
      <c r="X206" s="196">
        <v>11297.52</v>
      </c>
      <c r="Y206" s="196"/>
      <c r="Z206" s="77">
        <f t="shared" si="116"/>
        <v>11297.52</v>
      </c>
      <c r="AA206" s="196">
        <v>-1500</v>
      </c>
      <c r="AB206" s="196">
        <v>17000</v>
      </c>
      <c r="AC206" s="286">
        <f t="shared" si="156"/>
        <v>17000</v>
      </c>
      <c r="AD206" s="276"/>
      <c r="AE206" s="263"/>
      <c r="AF206" s="243"/>
      <c r="AG206" s="196">
        <v>16946.28</v>
      </c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</row>
    <row r="207" spans="1:33" s="126" customFormat="1" ht="7.5" customHeight="1" hidden="1">
      <c r="A207" s="20" t="s">
        <v>246</v>
      </c>
      <c r="B207" s="124">
        <v>32349</v>
      </c>
      <c r="C207" s="135" t="s">
        <v>118</v>
      </c>
      <c r="D207" s="125">
        <v>4000</v>
      </c>
      <c r="E207" s="125">
        <v>0</v>
      </c>
      <c r="F207" s="7">
        <f t="shared" si="155"/>
        <v>4000</v>
      </c>
      <c r="G207" s="7">
        <v>3750</v>
      </c>
      <c r="H207" s="7">
        <v>3750</v>
      </c>
      <c r="I207" s="7">
        <v>3702.2</v>
      </c>
      <c r="J207" s="114">
        <v>3750</v>
      </c>
      <c r="K207" s="114">
        <v>0</v>
      </c>
      <c r="L207" s="7">
        <v>3750</v>
      </c>
      <c r="M207" s="7"/>
      <c r="N207" s="7">
        <v>0</v>
      </c>
      <c r="O207" s="7">
        <v>3750</v>
      </c>
      <c r="P207" s="7">
        <v>0</v>
      </c>
      <c r="Q207" s="41">
        <f t="shared" si="137"/>
        <v>3750</v>
      </c>
      <c r="R207" s="7">
        <v>3758.45</v>
      </c>
      <c r="S207" s="7">
        <f t="shared" si="138"/>
        <v>-8.449999999999818</v>
      </c>
      <c r="T207" s="7">
        <v>10</v>
      </c>
      <c r="U207" s="183">
        <v>3760</v>
      </c>
      <c r="V207" s="192">
        <v>0</v>
      </c>
      <c r="W207" s="192">
        <v>3760</v>
      </c>
      <c r="X207" s="192">
        <v>2625.48</v>
      </c>
      <c r="Y207" s="192"/>
      <c r="Z207" s="39">
        <f t="shared" si="116"/>
        <v>2625.48</v>
      </c>
      <c r="AA207" s="192">
        <v>3000</v>
      </c>
      <c r="AB207" s="192">
        <v>6760</v>
      </c>
      <c r="AC207" s="287">
        <f t="shared" si="156"/>
        <v>6760</v>
      </c>
      <c r="AD207" s="283"/>
      <c r="AE207" s="282"/>
      <c r="AF207" s="248"/>
      <c r="AG207" s="192">
        <v>5567.88</v>
      </c>
    </row>
    <row r="208" spans="1:64" s="2" customFormat="1" ht="12" hidden="1">
      <c r="A208" s="22"/>
      <c r="B208" s="23">
        <v>3235</v>
      </c>
      <c r="C208" s="154" t="s">
        <v>191</v>
      </c>
      <c r="D208" s="24"/>
      <c r="E208" s="24"/>
      <c r="F208" s="56">
        <v>0</v>
      </c>
      <c r="G208" s="56">
        <f>SUM(G209)</f>
        <v>1500</v>
      </c>
      <c r="H208" s="56">
        <v>800</v>
      </c>
      <c r="I208" s="56">
        <f aca="true" t="shared" si="157" ref="I208:P208">SUM(I209)</f>
        <v>750</v>
      </c>
      <c r="J208" s="112">
        <f t="shared" si="157"/>
        <v>1500</v>
      </c>
      <c r="K208" s="112">
        <f t="shared" si="157"/>
        <v>0</v>
      </c>
      <c r="L208" s="56">
        <f t="shared" si="157"/>
        <v>1500</v>
      </c>
      <c r="M208" s="56">
        <f t="shared" si="157"/>
        <v>0</v>
      </c>
      <c r="N208" s="56">
        <f t="shared" si="157"/>
        <v>0</v>
      </c>
      <c r="O208" s="56">
        <f t="shared" si="157"/>
        <v>1500</v>
      </c>
      <c r="P208" s="56">
        <f t="shared" si="157"/>
        <v>0</v>
      </c>
      <c r="Q208" s="39">
        <f t="shared" si="137"/>
        <v>1500</v>
      </c>
      <c r="R208" s="56">
        <v>750</v>
      </c>
      <c r="S208" s="56">
        <f t="shared" si="138"/>
        <v>750</v>
      </c>
      <c r="T208" s="56">
        <v>0</v>
      </c>
      <c r="U208" s="186">
        <f>SUM(U209)</f>
        <v>1500</v>
      </c>
      <c r="V208" s="186">
        <f>SUM(V209)</f>
        <v>0</v>
      </c>
      <c r="W208" s="77">
        <f>SUM(W209)</f>
        <v>1500</v>
      </c>
      <c r="X208" s="77">
        <f>SUM(X209)</f>
        <v>750</v>
      </c>
      <c r="Y208" s="77">
        <f>SUM(Y209)</f>
        <v>0</v>
      </c>
      <c r="Z208" s="77">
        <f t="shared" si="116"/>
        <v>750</v>
      </c>
      <c r="AA208" s="77">
        <f aca="true" t="shared" si="158" ref="AA208:AG208">SUM(AA209)</f>
        <v>0</v>
      </c>
      <c r="AB208" s="77">
        <f t="shared" si="158"/>
        <v>1500</v>
      </c>
      <c r="AC208" s="77">
        <f t="shared" si="158"/>
        <v>1500</v>
      </c>
      <c r="AD208" s="77">
        <f t="shared" si="158"/>
        <v>0</v>
      </c>
      <c r="AE208" s="77">
        <f t="shared" si="158"/>
        <v>0</v>
      </c>
      <c r="AF208" s="77">
        <f t="shared" si="158"/>
        <v>0</v>
      </c>
      <c r="AG208" s="77">
        <f t="shared" si="158"/>
        <v>1750</v>
      </c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</row>
    <row r="209" spans="1:64" s="3" customFormat="1" ht="18.75" hidden="1">
      <c r="A209" s="25" t="s">
        <v>281</v>
      </c>
      <c r="B209" s="26">
        <v>32359</v>
      </c>
      <c r="C209" s="155" t="s">
        <v>278</v>
      </c>
      <c r="D209" s="27"/>
      <c r="E209" s="27"/>
      <c r="F209" s="42">
        <v>0</v>
      </c>
      <c r="G209" s="42">
        <v>1500</v>
      </c>
      <c r="H209" s="42">
        <v>800</v>
      </c>
      <c r="I209" s="42">
        <v>750</v>
      </c>
      <c r="J209" s="113">
        <v>1500</v>
      </c>
      <c r="K209" s="123">
        <v>0</v>
      </c>
      <c r="L209" s="42">
        <v>1500</v>
      </c>
      <c r="M209" s="42"/>
      <c r="N209" s="42">
        <v>0</v>
      </c>
      <c r="O209" s="42">
        <v>1500</v>
      </c>
      <c r="P209" s="42">
        <v>0</v>
      </c>
      <c r="Q209" s="41">
        <f t="shared" si="137"/>
        <v>1500</v>
      </c>
      <c r="R209" s="42">
        <v>750</v>
      </c>
      <c r="S209" s="42">
        <f t="shared" si="138"/>
        <v>750</v>
      </c>
      <c r="T209" s="42">
        <v>0</v>
      </c>
      <c r="U209" s="187">
        <v>1500</v>
      </c>
      <c r="V209" s="196">
        <v>0</v>
      </c>
      <c r="W209" s="196">
        <v>1500</v>
      </c>
      <c r="X209" s="196">
        <v>750</v>
      </c>
      <c r="Y209" s="196"/>
      <c r="Z209" s="77">
        <f t="shared" si="116"/>
        <v>750</v>
      </c>
      <c r="AA209" s="196">
        <v>0</v>
      </c>
      <c r="AB209" s="196">
        <v>1500</v>
      </c>
      <c r="AC209" s="286">
        <f t="shared" si="156"/>
        <v>1500</v>
      </c>
      <c r="AD209" s="276"/>
      <c r="AE209" s="263"/>
      <c r="AF209" s="243"/>
      <c r="AG209" s="196">
        <v>1750</v>
      </c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</row>
    <row r="210" spans="1:64" s="2" customFormat="1" ht="12" hidden="1">
      <c r="A210" s="22"/>
      <c r="B210" s="23">
        <v>3236</v>
      </c>
      <c r="C210" s="144" t="s">
        <v>60</v>
      </c>
      <c r="D210" s="24">
        <v>25400</v>
      </c>
      <c r="E210" s="24">
        <f>SUM(E211+E212)</f>
        <v>0</v>
      </c>
      <c r="F210" s="24">
        <f>SUM(F211+F212)</f>
        <v>25400</v>
      </c>
      <c r="G210" s="24">
        <f>SUM(G211+G212)</f>
        <v>23600</v>
      </c>
      <c r="H210" s="24">
        <v>24500</v>
      </c>
      <c r="I210" s="24">
        <f aca="true" t="shared" si="159" ref="I210:P210">SUM(I211+I212)</f>
        <v>19365.03</v>
      </c>
      <c r="J210" s="103">
        <f t="shared" si="159"/>
        <v>23600</v>
      </c>
      <c r="K210" s="103">
        <f t="shared" si="159"/>
        <v>0</v>
      </c>
      <c r="L210" s="24">
        <f t="shared" si="159"/>
        <v>22500</v>
      </c>
      <c r="M210" s="24">
        <f t="shared" si="159"/>
        <v>0</v>
      </c>
      <c r="N210" s="24">
        <f t="shared" si="159"/>
        <v>0</v>
      </c>
      <c r="O210" s="24">
        <f t="shared" si="159"/>
        <v>22500</v>
      </c>
      <c r="P210" s="24">
        <f t="shared" si="159"/>
        <v>0</v>
      </c>
      <c r="Q210" s="39">
        <f t="shared" si="137"/>
        <v>22500</v>
      </c>
      <c r="R210" s="24">
        <v>4465.56</v>
      </c>
      <c r="S210" s="56">
        <f t="shared" si="138"/>
        <v>18034.44</v>
      </c>
      <c r="T210" s="24">
        <v>1250</v>
      </c>
      <c r="U210" s="186">
        <f>SUM(U211+U212)</f>
        <v>7450</v>
      </c>
      <c r="V210" s="186">
        <f>SUM(V211+V212)</f>
        <v>16300</v>
      </c>
      <c r="W210" s="77">
        <f>SUM(W211+W212)</f>
        <v>23750</v>
      </c>
      <c r="X210" s="77">
        <f>SUM(X211+X212)</f>
        <v>21398.06</v>
      </c>
      <c r="Y210" s="77">
        <f>SUM(Y211+Y212)</f>
        <v>0</v>
      </c>
      <c r="Z210" s="77">
        <f t="shared" si="116"/>
        <v>21398.06</v>
      </c>
      <c r="AA210" s="77">
        <f aca="true" t="shared" si="160" ref="AA210:AG210">SUM(AA211+AA212)</f>
        <v>600</v>
      </c>
      <c r="AB210" s="77">
        <f t="shared" si="160"/>
        <v>24350</v>
      </c>
      <c r="AC210" s="77">
        <f t="shared" si="160"/>
        <v>24350</v>
      </c>
      <c r="AD210" s="77">
        <f t="shared" si="160"/>
        <v>0</v>
      </c>
      <c r="AE210" s="77">
        <f t="shared" si="160"/>
        <v>0</v>
      </c>
      <c r="AF210" s="77">
        <f t="shared" si="160"/>
        <v>0</v>
      </c>
      <c r="AG210" s="77">
        <f t="shared" si="160"/>
        <v>22719.87</v>
      </c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</row>
    <row r="211" spans="1:64" s="3" customFormat="1" ht="12.75" customHeight="1" hidden="1">
      <c r="A211" s="25" t="s">
        <v>247</v>
      </c>
      <c r="B211" s="26">
        <v>32361</v>
      </c>
      <c r="C211" s="136" t="s">
        <v>62</v>
      </c>
      <c r="D211" s="27">
        <v>1600</v>
      </c>
      <c r="E211" s="27">
        <v>0</v>
      </c>
      <c r="F211" s="42">
        <f>SUM(D211+E211)</f>
        <v>1600</v>
      </c>
      <c r="G211" s="42">
        <v>1800</v>
      </c>
      <c r="H211" s="42">
        <v>700</v>
      </c>
      <c r="I211" s="42">
        <v>303.89</v>
      </c>
      <c r="J211" s="113">
        <v>1800</v>
      </c>
      <c r="K211" s="113">
        <v>0</v>
      </c>
      <c r="L211" s="42">
        <v>700</v>
      </c>
      <c r="M211" s="42"/>
      <c r="N211" s="42">
        <v>0</v>
      </c>
      <c r="O211" s="42">
        <v>700</v>
      </c>
      <c r="P211" s="42">
        <v>0</v>
      </c>
      <c r="Q211" s="41">
        <f t="shared" si="137"/>
        <v>700</v>
      </c>
      <c r="R211" s="42">
        <v>935</v>
      </c>
      <c r="S211" s="42">
        <f t="shared" si="138"/>
        <v>-235</v>
      </c>
      <c r="T211" s="42">
        <v>1250</v>
      </c>
      <c r="U211" s="187">
        <v>1950</v>
      </c>
      <c r="V211" s="196">
        <v>0</v>
      </c>
      <c r="W211" s="196">
        <v>1950</v>
      </c>
      <c r="X211" s="196">
        <v>0</v>
      </c>
      <c r="Y211" s="196"/>
      <c r="Z211" s="77">
        <f t="shared" si="116"/>
        <v>0</v>
      </c>
      <c r="AA211" s="196">
        <v>0</v>
      </c>
      <c r="AB211" s="196">
        <v>1950</v>
      </c>
      <c r="AC211" s="286">
        <f t="shared" si="156"/>
        <v>1950</v>
      </c>
      <c r="AD211" s="276"/>
      <c r="AE211" s="263"/>
      <c r="AF211" s="243"/>
      <c r="AG211" s="196">
        <v>0</v>
      </c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6"/>
      <c r="BI211" s="126"/>
      <c r="BJ211" s="126"/>
      <c r="BK211" s="126"/>
      <c r="BL211" s="126"/>
    </row>
    <row r="212" spans="1:64" s="76" customFormat="1" ht="18.75" hidden="1">
      <c r="A212" s="73" t="s">
        <v>248</v>
      </c>
      <c r="B212" s="74">
        <v>32363</v>
      </c>
      <c r="C212" s="145" t="s">
        <v>119</v>
      </c>
      <c r="D212" s="75">
        <v>23800</v>
      </c>
      <c r="E212" s="75">
        <v>0</v>
      </c>
      <c r="F212" s="85">
        <f>SUM(D212+E212)</f>
        <v>23800</v>
      </c>
      <c r="G212" s="85">
        <v>21800</v>
      </c>
      <c r="H212" s="85">
        <v>23800</v>
      </c>
      <c r="I212" s="85">
        <v>19061.14</v>
      </c>
      <c r="J212" s="85">
        <v>21800</v>
      </c>
      <c r="K212" s="85">
        <v>0</v>
      </c>
      <c r="L212" s="85">
        <v>21800</v>
      </c>
      <c r="M212" s="85"/>
      <c r="N212" s="85">
        <v>0</v>
      </c>
      <c r="O212" s="85">
        <v>21800</v>
      </c>
      <c r="P212" s="85">
        <v>0</v>
      </c>
      <c r="Q212" s="41">
        <f t="shared" si="137"/>
        <v>21800</v>
      </c>
      <c r="R212" s="85">
        <v>5093.62</v>
      </c>
      <c r="S212" s="85">
        <f t="shared" si="138"/>
        <v>16706.38</v>
      </c>
      <c r="T212" s="85">
        <v>0</v>
      </c>
      <c r="U212" s="187">
        <v>5500</v>
      </c>
      <c r="V212" s="196">
        <v>16300</v>
      </c>
      <c r="W212" s="196">
        <v>21800</v>
      </c>
      <c r="X212" s="196">
        <v>21398.06</v>
      </c>
      <c r="Y212" s="196"/>
      <c r="Z212" s="77">
        <f t="shared" si="116"/>
        <v>21398.06</v>
      </c>
      <c r="AA212" s="196">
        <v>600</v>
      </c>
      <c r="AB212" s="196">
        <v>22400</v>
      </c>
      <c r="AC212" s="286">
        <f t="shared" si="156"/>
        <v>22400</v>
      </c>
      <c r="AD212" s="276"/>
      <c r="AE212" s="263"/>
      <c r="AF212" s="249"/>
      <c r="AG212" s="196">
        <v>22719.87</v>
      </c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</row>
    <row r="213" spans="1:64" s="2" customFormat="1" ht="12" customHeight="1" hidden="1">
      <c r="A213" s="22"/>
      <c r="B213" s="23">
        <v>3237</v>
      </c>
      <c r="C213" s="144" t="s">
        <v>120</v>
      </c>
      <c r="D213" s="24">
        <v>6300</v>
      </c>
      <c r="E213" s="24">
        <f>SUM(E215+E216+E217)</f>
        <v>8400</v>
      </c>
      <c r="F213" s="24">
        <f>SUM(F215+F216+F217)</f>
        <v>14700</v>
      </c>
      <c r="G213" s="24">
        <f>SUM(G214+G215+G217)</f>
        <v>12500</v>
      </c>
      <c r="H213" s="24">
        <v>14600</v>
      </c>
      <c r="I213" s="24">
        <f aca="true" t="shared" si="161" ref="I213:P213">SUM(I214+I215+I217)</f>
        <v>10676.14</v>
      </c>
      <c r="J213" s="103">
        <f t="shared" si="161"/>
        <v>12500</v>
      </c>
      <c r="K213" s="103">
        <f t="shared" si="161"/>
        <v>-4100</v>
      </c>
      <c r="L213" s="24">
        <f t="shared" si="161"/>
        <v>5000</v>
      </c>
      <c r="M213" s="24">
        <f t="shared" si="161"/>
        <v>0</v>
      </c>
      <c r="N213" s="24">
        <f t="shared" si="161"/>
        <v>0</v>
      </c>
      <c r="O213" s="24">
        <f t="shared" si="161"/>
        <v>5000</v>
      </c>
      <c r="P213" s="24">
        <f t="shared" si="161"/>
        <v>0</v>
      </c>
      <c r="Q213" s="39">
        <f t="shared" si="137"/>
        <v>5000</v>
      </c>
      <c r="R213" s="24">
        <v>0</v>
      </c>
      <c r="S213" s="56">
        <f t="shared" si="138"/>
        <v>5000</v>
      </c>
      <c r="T213" s="24">
        <v>-2000</v>
      </c>
      <c r="U213" s="186">
        <f>SUM(U215+U217)</f>
        <v>3000</v>
      </c>
      <c r="V213" s="186">
        <f>SUM(V215+V217)</f>
        <v>0</v>
      </c>
      <c r="W213" s="77">
        <f>SUM(W215+W217)</f>
        <v>3000</v>
      </c>
      <c r="X213" s="77">
        <f>SUM(X215+X217)</f>
        <v>0</v>
      </c>
      <c r="Y213" s="77">
        <f>SUM(Y215+Y217)</f>
        <v>0</v>
      </c>
      <c r="Z213" s="77">
        <f t="shared" si="116"/>
        <v>0</v>
      </c>
      <c r="AA213" s="77">
        <f aca="true" t="shared" si="162" ref="AA213:AG213">SUM(AA215+AA217)</f>
        <v>-1000</v>
      </c>
      <c r="AB213" s="77">
        <f t="shared" si="162"/>
        <v>2000</v>
      </c>
      <c r="AC213" s="77">
        <f t="shared" si="162"/>
        <v>2000</v>
      </c>
      <c r="AD213" s="77">
        <f t="shared" si="162"/>
        <v>0</v>
      </c>
      <c r="AE213" s="77">
        <f t="shared" si="162"/>
        <v>0</v>
      </c>
      <c r="AF213" s="77">
        <f t="shared" si="162"/>
        <v>0</v>
      </c>
      <c r="AG213" s="77">
        <f t="shared" si="162"/>
        <v>1500</v>
      </c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</row>
    <row r="214" spans="1:64" s="3" customFormat="1" ht="18.75" customHeight="1" hidden="1">
      <c r="A214" s="25"/>
      <c r="B214" s="26">
        <v>32372</v>
      </c>
      <c r="C214" s="136" t="s">
        <v>273</v>
      </c>
      <c r="D214" s="27"/>
      <c r="E214" s="27"/>
      <c r="F214" s="27"/>
      <c r="G214" s="27">
        <v>2100</v>
      </c>
      <c r="H214" s="27">
        <v>12400</v>
      </c>
      <c r="I214" s="27">
        <v>0</v>
      </c>
      <c r="J214" s="104">
        <v>2100</v>
      </c>
      <c r="K214" s="104">
        <v>-2100</v>
      </c>
      <c r="L214" s="27">
        <v>0</v>
      </c>
      <c r="M214" s="27"/>
      <c r="N214" s="27">
        <v>0</v>
      </c>
      <c r="O214" s="27">
        <v>0</v>
      </c>
      <c r="P214" s="27"/>
      <c r="Q214" s="39">
        <f t="shared" si="137"/>
        <v>0</v>
      </c>
      <c r="R214" s="27"/>
      <c r="S214" s="42">
        <f t="shared" si="138"/>
        <v>0</v>
      </c>
      <c r="T214" s="27"/>
      <c r="U214" s="186"/>
      <c r="V214" s="195"/>
      <c r="W214" s="195"/>
      <c r="X214" s="195"/>
      <c r="Y214" s="195"/>
      <c r="Z214" s="77">
        <f t="shared" si="116"/>
        <v>0</v>
      </c>
      <c r="AA214" s="195"/>
      <c r="AB214" s="195"/>
      <c r="AC214" s="286">
        <f t="shared" si="156"/>
        <v>0</v>
      </c>
      <c r="AD214" s="276"/>
      <c r="AE214" s="263"/>
      <c r="AF214" s="243"/>
      <c r="AG214" s="195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</row>
    <row r="215" spans="1:64" s="3" customFormat="1" ht="18.75" hidden="1">
      <c r="A215" s="25" t="s">
        <v>249</v>
      </c>
      <c r="B215" s="26">
        <v>32373</v>
      </c>
      <c r="C215" s="136" t="s">
        <v>121</v>
      </c>
      <c r="D215" s="27">
        <v>5000</v>
      </c>
      <c r="E215" s="27">
        <v>7400</v>
      </c>
      <c r="F215" s="42">
        <f>SUM(D215+E215)</f>
        <v>12400</v>
      </c>
      <c r="G215" s="42">
        <v>5000</v>
      </c>
      <c r="H215" s="42">
        <v>500</v>
      </c>
      <c r="I215" s="42">
        <v>9375</v>
      </c>
      <c r="J215" s="113">
        <v>5000</v>
      </c>
      <c r="K215" s="113">
        <v>0</v>
      </c>
      <c r="L215" s="42">
        <v>5000</v>
      </c>
      <c r="M215" s="42"/>
      <c r="N215" s="42">
        <v>-500</v>
      </c>
      <c r="O215" s="42">
        <v>4500</v>
      </c>
      <c r="P215" s="42">
        <v>0</v>
      </c>
      <c r="Q215" s="41">
        <f t="shared" si="137"/>
        <v>4500</v>
      </c>
      <c r="R215" s="42">
        <v>0</v>
      </c>
      <c r="S215" s="42">
        <f t="shared" si="138"/>
        <v>4500</v>
      </c>
      <c r="T215" s="42">
        <v>-2000</v>
      </c>
      <c r="U215" s="187">
        <v>2500</v>
      </c>
      <c r="V215" s="196">
        <v>0</v>
      </c>
      <c r="W215" s="196">
        <v>2500</v>
      </c>
      <c r="X215" s="196">
        <v>0</v>
      </c>
      <c r="Y215" s="196"/>
      <c r="Z215" s="77">
        <f t="shared" si="116"/>
        <v>0</v>
      </c>
      <c r="AA215" s="196">
        <v>-1000</v>
      </c>
      <c r="AB215" s="196">
        <v>1500</v>
      </c>
      <c r="AC215" s="286">
        <f t="shared" si="156"/>
        <v>1500</v>
      </c>
      <c r="AD215" s="276"/>
      <c r="AE215" s="263"/>
      <c r="AF215" s="243"/>
      <c r="AG215" s="196">
        <v>1500</v>
      </c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</row>
    <row r="216" spans="1:64" s="3" customFormat="1" ht="18.75" customHeight="1" hidden="1">
      <c r="A216" s="25" t="s">
        <v>188</v>
      </c>
      <c r="B216" s="26">
        <v>32376</v>
      </c>
      <c r="C216" s="136" t="s">
        <v>176</v>
      </c>
      <c r="D216" s="27">
        <v>0</v>
      </c>
      <c r="E216" s="27">
        <v>1000</v>
      </c>
      <c r="F216" s="42">
        <f>SUM(D216+E216)</f>
        <v>1000</v>
      </c>
      <c r="G216" s="42">
        <v>0</v>
      </c>
      <c r="H216" s="42"/>
      <c r="I216" s="42"/>
      <c r="J216" s="113">
        <v>0</v>
      </c>
      <c r="K216" s="113"/>
      <c r="L216" s="42"/>
      <c r="M216" s="42"/>
      <c r="N216" s="42"/>
      <c r="O216" s="42"/>
      <c r="P216" s="42"/>
      <c r="Q216" s="41">
        <f t="shared" si="137"/>
        <v>0</v>
      </c>
      <c r="R216" s="42"/>
      <c r="S216" s="42">
        <f t="shared" si="138"/>
        <v>0</v>
      </c>
      <c r="T216" s="42"/>
      <c r="U216" s="187"/>
      <c r="V216" s="196"/>
      <c r="W216" s="196"/>
      <c r="X216" s="196"/>
      <c r="Y216" s="196"/>
      <c r="Z216" s="77">
        <f t="shared" si="116"/>
        <v>0</v>
      </c>
      <c r="AA216" s="196"/>
      <c r="AB216" s="196"/>
      <c r="AC216" s="286">
        <f t="shared" si="156"/>
        <v>0</v>
      </c>
      <c r="AD216" s="276"/>
      <c r="AE216" s="263"/>
      <c r="AF216" s="243"/>
      <c r="AG216" s="19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</row>
    <row r="217" spans="1:64" s="3" customFormat="1" ht="18.75" hidden="1">
      <c r="A217" s="25" t="s">
        <v>250</v>
      </c>
      <c r="B217" s="26">
        <v>32379</v>
      </c>
      <c r="C217" s="136" t="s">
        <v>122</v>
      </c>
      <c r="D217" s="27">
        <v>1300</v>
      </c>
      <c r="E217" s="27">
        <v>0</v>
      </c>
      <c r="F217" s="42">
        <f>SUM(D217+E217)</f>
        <v>1300</v>
      </c>
      <c r="G217" s="42">
        <v>5400</v>
      </c>
      <c r="H217" s="42">
        <v>1700</v>
      </c>
      <c r="I217" s="42">
        <v>1301.14</v>
      </c>
      <c r="J217" s="113">
        <v>5400</v>
      </c>
      <c r="K217" s="113">
        <v>-2000</v>
      </c>
      <c r="L217" s="42">
        <v>0</v>
      </c>
      <c r="M217" s="42"/>
      <c r="N217" s="42">
        <v>500</v>
      </c>
      <c r="O217" s="42">
        <v>500</v>
      </c>
      <c r="P217" s="42">
        <v>0</v>
      </c>
      <c r="Q217" s="41">
        <f aca="true" t="shared" si="163" ref="Q217:Q248">SUM(O217+P217)</f>
        <v>500</v>
      </c>
      <c r="R217" s="42">
        <v>0</v>
      </c>
      <c r="S217" s="42">
        <f aca="true" t="shared" si="164" ref="S217:S248">SUM(Q217-R217)</f>
        <v>500</v>
      </c>
      <c r="T217" s="42">
        <v>0</v>
      </c>
      <c r="U217" s="187">
        <v>500</v>
      </c>
      <c r="V217" s="196">
        <v>0</v>
      </c>
      <c r="W217" s="196">
        <v>500</v>
      </c>
      <c r="X217" s="196">
        <v>0</v>
      </c>
      <c r="Y217" s="196"/>
      <c r="Z217" s="77">
        <f t="shared" si="116"/>
        <v>0</v>
      </c>
      <c r="AA217" s="196">
        <v>0</v>
      </c>
      <c r="AB217" s="196">
        <v>500</v>
      </c>
      <c r="AC217" s="286">
        <f t="shared" si="156"/>
        <v>500</v>
      </c>
      <c r="AD217" s="276"/>
      <c r="AE217" s="263"/>
      <c r="AF217" s="243"/>
      <c r="AG217" s="196">
        <v>0</v>
      </c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</row>
    <row r="218" spans="1:64" s="2" customFormat="1" ht="12" hidden="1">
      <c r="A218" s="22"/>
      <c r="B218" s="23">
        <v>3238</v>
      </c>
      <c r="C218" s="144" t="s">
        <v>123</v>
      </c>
      <c r="D218" s="24">
        <v>1000</v>
      </c>
      <c r="E218" s="24">
        <f>SUM(E219)</f>
        <v>0</v>
      </c>
      <c r="F218" s="24">
        <f>SUM(F219)</f>
        <v>1000</v>
      </c>
      <c r="G218" s="24">
        <f>SUM(G219)</f>
        <v>100</v>
      </c>
      <c r="H218" s="24">
        <v>1000</v>
      </c>
      <c r="I218" s="24">
        <f aca="true" t="shared" si="165" ref="I218:P218">SUM(I219)</f>
        <v>0</v>
      </c>
      <c r="J218" s="103">
        <f t="shared" si="165"/>
        <v>100</v>
      </c>
      <c r="K218" s="103">
        <f t="shared" si="165"/>
        <v>0</v>
      </c>
      <c r="L218" s="24">
        <f t="shared" si="165"/>
        <v>100</v>
      </c>
      <c r="M218" s="24">
        <f t="shared" si="165"/>
        <v>0</v>
      </c>
      <c r="N218" s="24">
        <f t="shared" si="165"/>
        <v>0</v>
      </c>
      <c r="O218" s="24">
        <f t="shared" si="165"/>
        <v>100</v>
      </c>
      <c r="P218" s="24">
        <f t="shared" si="165"/>
        <v>0</v>
      </c>
      <c r="Q218" s="39">
        <f t="shared" si="163"/>
        <v>100</v>
      </c>
      <c r="R218" s="24">
        <v>0</v>
      </c>
      <c r="S218" s="56">
        <f t="shared" si="164"/>
        <v>100</v>
      </c>
      <c r="T218" s="24">
        <v>400</v>
      </c>
      <c r="U218" s="186">
        <f>SUM(U219)</f>
        <v>500</v>
      </c>
      <c r="V218" s="186">
        <f>SUM(V219)</f>
        <v>1000</v>
      </c>
      <c r="W218" s="77">
        <f>SUM(W219)</f>
        <v>1500</v>
      </c>
      <c r="X218" s="77">
        <f>SUM(X219)</f>
        <v>1200</v>
      </c>
      <c r="Y218" s="77">
        <f>SUM(Y219)</f>
        <v>0</v>
      </c>
      <c r="Z218" s="77">
        <f t="shared" si="116"/>
        <v>1200</v>
      </c>
      <c r="AA218" s="77">
        <f aca="true" t="shared" si="166" ref="AA218:AG218">SUM(AA219)</f>
        <v>1000</v>
      </c>
      <c r="AB218" s="77">
        <f t="shared" si="166"/>
        <v>2500</v>
      </c>
      <c r="AC218" s="77">
        <f t="shared" si="166"/>
        <v>2500</v>
      </c>
      <c r="AD218" s="77">
        <f t="shared" si="166"/>
        <v>0</v>
      </c>
      <c r="AE218" s="77">
        <f t="shared" si="166"/>
        <v>0</v>
      </c>
      <c r="AF218" s="77">
        <f t="shared" si="166"/>
        <v>0</v>
      </c>
      <c r="AG218" s="77">
        <f t="shared" si="166"/>
        <v>1387.5</v>
      </c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</row>
    <row r="219" spans="1:64" s="3" customFormat="1" ht="18.75" hidden="1">
      <c r="A219" s="25" t="s">
        <v>251</v>
      </c>
      <c r="B219" s="26">
        <v>32389</v>
      </c>
      <c r="C219" s="136" t="s">
        <v>124</v>
      </c>
      <c r="D219" s="27">
        <v>1000</v>
      </c>
      <c r="E219" s="27">
        <v>0</v>
      </c>
      <c r="F219" s="42">
        <f>SUM(D219+E219)</f>
        <v>1000</v>
      </c>
      <c r="G219" s="42">
        <v>100</v>
      </c>
      <c r="H219" s="42">
        <v>1000</v>
      </c>
      <c r="I219" s="42">
        <v>0</v>
      </c>
      <c r="J219" s="113">
        <v>100</v>
      </c>
      <c r="K219" s="113">
        <v>0</v>
      </c>
      <c r="L219" s="42">
        <v>100</v>
      </c>
      <c r="M219" s="42"/>
      <c r="N219" s="42">
        <v>0</v>
      </c>
      <c r="O219" s="42">
        <v>100</v>
      </c>
      <c r="P219" s="42">
        <v>0</v>
      </c>
      <c r="Q219" s="41">
        <f t="shared" si="163"/>
        <v>100</v>
      </c>
      <c r="R219" s="42">
        <v>0</v>
      </c>
      <c r="S219" s="42">
        <f t="shared" si="164"/>
        <v>100</v>
      </c>
      <c r="T219" s="42">
        <v>400</v>
      </c>
      <c r="U219" s="187">
        <v>500</v>
      </c>
      <c r="V219" s="196">
        <v>1000</v>
      </c>
      <c r="W219" s="196">
        <v>1500</v>
      </c>
      <c r="X219" s="196">
        <v>1200</v>
      </c>
      <c r="Y219" s="196"/>
      <c r="Z219" s="77">
        <f t="shared" si="116"/>
        <v>1200</v>
      </c>
      <c r="AA219" s="196">
        <v>1000</v>
      </c>
      <c r="AB219" s="196">
        <v>2500</v>
      </c>
      <c r="AC219" s="286">
        <f t="shared" si="156"/>
        <v>2500</v>
      </c>
      <c r="AD219" s="276"/>
      <c r="AE219" s="263"/>
      <c r="AF219" s="243"/>
      <c r="AG219" s="196">
        <v>1387.5</v>
      </c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</row>
    <row r="220" spans="1:64" s="2" customFormat="1" ht="12" hidden="1">
      <c r="A220" s="22"/>
      <c r="B220" s="23">
        <v>3239</v>
      </c>
      <c r="C220" s="144" t="s">
        <v>63</v>
      </c>
      <c r="D220" s="24">
        <v>7200</v>
      </c>
      <c r="E220" s="24">
        <f>SUM(E221+E222+E223+E224)</f>
        <v>800</v>
      </c>
      <c r="F220" s="24">
        <f>SUM(F221+F222+F223+F224)</f>
        <v>8000</v>
      </c>
      <c r="G220" s="24">
        <f>SUM(G221+G222+G223+G224)</f>
        <v>4800</v>
      </c>
      <c r="H220" s="24">
        <v>9500</v>
      </c>
      <c r="I220" s="24">
        <f aca="true" t="shared" si="167" ref="I220:P220">SUM(I221+I222+I223+I224)</f>
        <v>7366.95</v>
      </c>
      <c r="J220" s="103">
        <f t="shared" si="167"/>
        <v>4800</v>
      </c>
      <c r="K220" s="103">
        <f t="shared" si="167"/>
        <v>2000</v>
      </c>
      <c r="L220" s="24">
        <f t="shared" si="167"/>
        <v>4800</v>
      </c>
      <c r="M220" s="24">
        <f t="shared" si="167"/>
        <v>0</v>
      </c>
      <c r="N220" s="24">
        <f t="shared" si="167"/>
        <v>2500</v>
      </c>
      <c r="O220" s="24">
        <f t="shared" si="167"/>
        <v>7300</v>
      </c>
      <c r="P220" s="24">
        <f t="shared" si="167"/>
        <v>0</v>
      </c>
      <c r="Q220" s="39">
        <f t="shared" si="163"/>
        <v>7300</v>
      </c>
      <c r="R220" s="24">
        <v>1037</v>
      </c>
      <c r="S220" s="56">
        <f t="shared" si="164"/>
        <v>6263</v>
      </c>
      <c r="T220" s="24">
        <f aca="true" t="shared" si="168" ref="T220:Y220">SUM(T221:T224)</f>
        <v>-1800</v>
      </c>
      <c r="U220" s="186">
        <f t="shared" si="168"/>
        <v>5500</v>
      </c>
      <c r="V220" s="186">
        <f t="shared" si="168"/>
        <v>2000</v>
      </c>
      <c r="W220" s="77">
        <f t="shared" si="168"/>
        <v>7500</v>
      </c>
      <c r="X220" s="77">
        <f t="shared" si="168"/>
        <v>1634</v>
      </c>
      <c r="Y220" s="77">
        <f t="shared" si="168"/>
        <v>0</v>
      </c>
      <c r="Z220" s="77">
        <f t="shared" si="116"/>
        <v>1634</v>
      </c>
      <c r="AA220" s="77">
        <f aca="true" t="shared" si="169" ref="AA220:AG220">SUM(AA221:AA224)</f>
        <v>-2700</v>
      </c>
      <c r="AB220" s="77">
        <f t="shared" si="169"/>
        <v>4800</v>
      </c>
      <c r="AC220" s="77">
        <f t="shared" si="169"/>
        <v>4800</v>
      </c>
      <c r="AD220" s="77">
        <f t="shared" si="169"/>
        <v>0</v>
      </c>
      <c r="AE220" s="77">
        <f t="shared" si="169"/>
        <v>0</v>
      </c>
      <c r="AF220" s="77">
        <f t="shared" si="169"/>
        <v>0</v>
      </c>
      <c r="AG220" s="77">
        <f t="shared" si="169"/>
        <v>3283.16</v>
      </c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</row>
    <row r="221" spans="1:64" s="3" customFormat="1" ht="18.75" customHeight="1" hidden="1">
      <c r="A221" s="25" t="s">
        <v>252</v>
      </c>
      <c r="B221" s="26">
        <v>32391</v>
      </c>
      <c r="C221" s="136" t="s">
        <v>340</v>
      </c>
      <c r="D221" s="27">
        <v>1400</v>
      </c>
      <c r="E221" s="27">
        <v>0</v>
      </c>
      <c r="F221" s="42">
        <f>SUM(D221+E221)</f>
        <v>1400</v>
      </c>
      <c r="G221" s="42">
        <v>700</v>
      </c>
      <c r="H221" s="42">
        <v>2400</v>
      </c>
      <c r="I221" s="42">
        <v>2400</v>
      </c>
      <c r="J221" s="42">
        <v>700</v>
      </c>
      <c r="K221" s="42">
        <v>1000</v>
      </c>
      <c r="L221" s="42">
        <v>700</v>
      </c>
      <c r="M221" s="42"/>
      <c r="N221" s="42">
        <v>0</v>
      </c>
      <c r="O221" s="42">
        <v>700</v>
      </c>
      <c r="P221" s="42">
        <v>0</v>
      </c>
      <c r="Q221" s="41">
        <f t="shared" si="163"/>
        <v>700</v>
      </c>
      <c r="R221" s="42">
        <v>0</v>
      </c>
      <c r="S221" s="42">
        <f t="shared" si="164"/>
        <v>700</v>
      </c>
      <c r="T221" s="42">
        <v>0</v>
      </c>
      <c r="U221" s="187">
        <v>700</v>
      </c>
      <c r="V221" s="196">
        <v>0</v>
      </c>
      <c r="W221" s="196">
        <v>700</v>
      </c>
      <c r="X221" s="196">
        <v>0</v>
      </c>
      <c r="Y221" s="196"/>
      <c r="Z221" s="77">
        <f t="shared" si="116"/>
        <v>0</v>
      </c>
      <c r="AA221" s="196">
        <v>-700</v>
      </c>
      <c r="AB221" s="196">
        <v>0</v>
      </c>
      <c r="AC221" s="286">
        <f t="shared" si="156"/>
        <v>0</v>
      </c>
      <c r="AD221" s="276"/>
      <c r="AE221" s="263"/>
      <c r="AF221" s="243"/>
      <c r="AG221" s="19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</row>
    <row r="222" spans="1:64" s="3" customFormat="1" ht="18.75" hidden="1">
      <c r="A222" s="25" t="s">
        <v>253</v>
      </c>
      <c r="B222" s="26">
        <v>32392</v>
      </c>
      <c r="C222" s="136" t="s">
        <v>64</v>
      </c>
      <c r="D222" s="27">
        <v>2000</v>
      </c>
      <c r="E222" s="27">
        <v>-1000</v>
      </c>
      <c r="F222" s="42">
        <f>SUM(D222+E222)</f>
        <v>1000</v>
      </c>
      <c r="G222" s="42">
        <v>1100</v>
      </c>
      <c r="H222" s="42">
        <v>1000</v>
      </c>
      <c r="I222" s="42">
        <v>461.7</v>
      </c>
      <c r="J222" s="113">
        <v>1100</v>
      </c>
      <c r="K222" s="113">
        <v>1000</v>
      </c>
      <c r="L222" s="42">
        <v>1100</v>
      </c>
      <c r="M222" s="42"/>
      <c r="N222" s="42">
        <v>0</v>
      </c>
      <c r="O222" s="42">
        <v>1100</v>
      </c>
      <c r="P222" s="42">
        <v>0</v>
      </c>
      <c r="Q222" s="41">
        <f t="shared" si="163"/>
        <v>1100</v>
      </c>
      <c r="R222" s="42">
        <v>0</v>
      </c>
      <c r="S222" s="42">
        <f t="shared" si="164"/>
        <v>1100</v>
      </c>
      <c r="T222" s="42">
        <v>0</v>
      </c>
      <c r="U222" s="187">
        <v>1100</v>
      </c>
      <c r="V222" s="196">
        <v>0</v>
      </c>
      <c r="W222" s="196">
        <v>1100</v>
      </c>
      <c r="X222" s="196">
        <v>0</v>
      </c>
      <c r="Y222" s="196"/>
      <c r="Z222" s="77">
        <f aca="true" t="shared" si="170" ref="Z222:Z297">SUM(X222+Y222)</f>
        <v>0</v>
      </c>
      <c r="AA222" s="196">
        <v>0</v>
      </c>
      <c r="AB222" s="196">
        <v>1100</v>
      </c>
      <c r="AC222" s="286">
        <f t="shared" si="156"/>
        <v>1100</v>
      </c>
      <c r="AD222" s="276"/>
      <c r="AE222" s="263"/>
      <c r="AF222" s="243"/>
      <c r="AG222" s="196">
        <v>713.9</v>
      </c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126"/>
      <c r="BH222" s="126"/>
      <c r="BI222" s="126"/>
      <c r="BJ222" s="126"/>
      <c r="BK222" s="126"/>
      <c r="BL222" s="126"/>
    </row>
    <row r="223" spans="1:64" s="3" customFormat="1" ht="18.75" hidden="1">
      <c r="A223" s="25" t="s">
        <v>254</v>
      </c>
      <c r="B223" s="26">
        <v>32394</v>
      </c>
      <c r="C223" s="136" t="s">
        <v>125</v>
      </c>
      <c r="D223" s="27">
        <v>1800</v>
      </c>
      <c r="E223" s="27">
        <v>1800</v>
      </c>
      <c r="F223" s="42">
        <f>SUM(D223+E223)</f>
        <v>3600</v>
      </c>
      <c r="G223" s="42">
        <v>1000</v>
      </c>
      <c r="H223" s="42">
        <v>3600</v>
      </c>
      <c r="I223" s="42">
        <v>2360.25</v>
      </c>
      <c r="J223" s="113">
        <v>1000</v>
      </c>
      <c r="K223" s="113">
        <v>0</v>
      </c>
      <c r="L223" s="42">
        <v>1000</v>
      </c>
      <c r="M223" s="42"/>
      <c r="N223" s="42">
        <v>0</v>
      </c>
      <c r="O223" s="42">
        <v>1000</v>
      </c>
      <c r="P223" s="42">
        <v>0</v>
      </c>
      <c r="Q223" s="41">
        <f t="shared" si="163"/>
        <v>1000</v>
      </c>
      <c r="R223" s="42">
        <v>0</v>
      </c>
      <c r="S223" s="42">
        <f t="shared" si="164"/>
        <v>1000</v>
      </c>
      <c r="T223" s="42">
        <v>500</v>
      </c>
      <c r="U223" s="187">
        <v>1500</v>
      </c>
      <c r="V223" s="196">
        <v>0</v>
      </c>
      <c r="W223" s="196">
        <v>1500</v>
      </c>
      <c r="X223" s="196">
        <v>0</v>
      </c>
      <c r="Y223" s="196"/>
      <c r="Z223" s="77">
        <f t="shared" si="170"/>
        <v>0</v>
      </c>
      <c r="AA223" s="196">
        <v>0</v>
      </c>
      <c r="AB223" s="196">
        <v>1500</v>
      </c>
      <c r="AC223" s="286">
        <f t="shared" si="156"/>
        <v>1500</v>
      </c>
      <c r="AD223" s="276"/>
      <c r="AE223" s="263"/>
      <c r="AF223" s="243"/>
      <c r="AG223" s="196">
        <v>1351.26</v>
      </c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</row>
    <row r="224" spans="1:64" s="3" customFormat="1" ht="18" customHeight="1" hidden="1">
      <c r="A224" s="25" t="s">
        <v>255</v>
      </c>
      <c r="B224" s="26">
        <v>32399</v>
      </c>
      <c r="C224" s="136" t="s">
        <v>126</v>
      </c>
      <c r="D224" s="27">
        <v>2000</v>
      </c>
      <c r="E224" s="27">
        <v>0</v>
      </c>
      <c r="F224" s="42">
        <f>SUM(D224+E224)</f>
        <v>2000</v>
      </c>
      <c r="G224" s="42">
        <v>2000</v>
      </c>
      <c r="H224" s="42">
        <v>2500</v>
      </c>
      <c r="I224" s="42">
        <v>2145</v>
      </c>
      <c r="J224" s="42">
        <v>2000</v>
      </c>
      <c r="K224" s="42">
        <v>0</v>
      </c>
      <c r="L224" s="42">
        <v>2000</v>
      </c>
      <c r="M224" s="42"/>
      <c r="N224" s="42">
        <v>2500</v>
      </c>
      <c r="O224" s="42">
        <v>4500</v>
      </c>
      <c r="P224" s="42">
        <v>0</v>
      </c>
      <c r="Q224" s="41">
        <f t="shared" si="163"/>
        <v>4500</v>
      </c>
      <c r="R224" s="42">
        <v>1117</v>
      </c>
      <c r="S224" s="42">
        <f t="shared" si="164"/>
        <v>3383</v>
      </c>
      <c r="T224" s="42">
        <v>-2300</v>
      </c>
      <c r="U224" s="187">
        <v>2200</v>
      </c>
      <c r="V224" s="196">
        <v>2000</v>
      </c>
      <c r="W224" s="196">
        <v>4200</v>
      </c>
      <c r="X224" s="196">
        <v>1634</v>
      </c>
      <c r="Y224" s="196"/>
      <c r="Z224" s="77">
        <f t="shared" si="170"/>
        <v>1634</v>
      </c>
      <c r="AA224" s="196">
        <v>-2000</v>
      </c>
      <c r="AB224" s="196">
        <v>2200</v>
      </c>
      <c r="AC224" s="286">
        <f t="shared" si="156"/>
        <v>2200</v>
      </c>
      <c r="AD224" s="276"/>
      <c r="AE224" s="263"/>
      <c r="AF224" s="243"/>
      <c r="AG224" s="196">
        <v>1218</v>
      </c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</row>
    <row r="225" spans="1:64" s="2" customFormat="1" ht="18.75" customHeight="1" hidden="1">
      <c r="A225" s="43"/>
      <c r="B225" s="44">
        <v>324</v>
      </c>
      <c r="C225" s="156" t="s">
        <v>143</v>
      </c>
      <c r="D225" s="24">
        <v>0</v>
      </c>
      <c r="E225" s="24">
        <v>10</v>
      </c>
      <c r="F225" s="24">
        <v>10</v>
      </c>
      <c r="G225" s="24">
        <f>SUM(G226)</f>
        <v>260</v>
      </c>
      <c r="H225" s="24">
        <v>0</v>
      </c>
      <c r="I225" s="24">
        <f aca="true" t="shared" si="171" ref="I225:O226">SUM(I226)</f>
        <v>0.71</v>
      </c>
      <c r="J225" s="103">
        <f t="shared" si="171"/>
        <v>260</v>
      </c>
      <c r="K225" s="103">
        <f t="shared" si="171"/>
        <v>0</v>
      </c>
      <c r="L225" s="24">
        <f t="shared" si="171"/>
        <v>0</v>
      </c>
      <c r="M225" s="24">
        <f t="shared" si="171"/>
        <v>0</v>
      </c>
      <c r="N225" s="24">
        <f t="shared" si="171"/>
        <v>0</v>
      </c>
      <c r="O225" s="24">
        <f t="shared" si="171"/>
        <v>0</v>
      </c>
      <c r="P225" s="24"/>
      <c r="Q225" s="39">
        <f t="shared" si="163"/>
        <v>0</v>
      </c>
      <c r="R225" s="24"/>
      <c r="S225" s="42">
        <f t="shared" si="164"/>
        <v>0</v>
      </c>
      <c r="T225" s="24"/>
      <c r="U225" s="186"/>
      <c r="V225" s="195"/>
      <c r="W225" s="195"/>
      <c r="X225" s="195"/>
      <c r="Y225" s="195"/>
      <c r="Z225" s="77">
        <f t="shared" si="170"/>
        <v>0</v>
      </c>
      <c r="AA225" s="195"/>
      <c r="AB225" s="195"/>
      <c r="AC225" s="286">
        <f t="shared" si="156"/>
        <v>0</v>
      </c>
      <c r="AD225" s="276"/>
      <c r="AE225" s="263"/>
      <c r="AF225" s="240"/>
      <c r="AG225" s="195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</row>
    <row r="226" spans="1:64" s="2" customFormat="1" ht="18.75" customHeight="1" hidden="1">
      <c r="A226" s="43"/>
      <c r="B226" s="44">
        <v>3241</v>
      </c>
      <c r="C226" s="156" t="s">
        <v>143</v>
      </c>
      <c r="D226" s="24">
        <v>0</v>
      </c>
      <c r="E226" s="24">
        <v>10</v>
      </c>
      <c r="F226" s="24">
        <v>10</v>
      </c>
      <c r="G226" s="24">
        <f>SUM(G227)</f>
        <v>260</v>
      </c>
      <c r="H226" s="24">
        <v>0</v>
      </c>
      <c r="I226" s="24">
        <f t="shared" si="171"/>
        <v>0.71</v>
      </c>
      <c r="J226" s="103">
        <f t="shared" si="171"/>
        <v>260</v>
      </c>
      <c r="K226" s="103">
        <f t="shared" si="171"/>
        <v>0</v>
      </c>
      <c r="L226" s="24">
        <f t="shared" si="171"/>
        <v>0</v>
      </c>
      <c r="M226" s="24">
        <f t="shared" si="171"/>
        <v>0</v>
      </c>
      <c r="N226" s="24">
        <f t="shared" si="171"/>
        <v>0</v>
      </c>
      <c r="O226" s="24">
        <f t="shared" si="171"/>
        <v>0</v>
      </c>
      <c r="P226" s="24"/>
      <c r="Q226" s="39">
        <f t="shared" si="163"/>
        <v>0</v>
      </c>
      <c r="R226" s="24"/>
      <c r="S226" s="42">
        <f t="shared" si="164"/>
        <v>0</v>
      </c>
      <c r="T226" s="24"/>
      <c r="U226" s="186"/>
      <c r="V226" s="195"/>
      <c r="W226" s="195"/>
      <c r="X226" s="195"/>
      <c r="Y226" s="195"/>
      <c r="Z226" s="77">
        <f t="shared" si="170"/>
        <v>0</v>
      </c>
      <c r="AA226" s="195"/>
      <c r="AB226" s="195"/>
      <c r="AC226" s="286">
        <f t="shared" si="156"/>
        <v>0</v>
      </c>
      <c r="AD226" s="276"/>
      <c r="AE226" s="263"/>
      <c r="AF226" s="240"/>
      <c r="AG226" s="195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</row>
    <row r="227" spans="1:64" s="3" customFormat="1" ht="18.75" customHeight="1" hidden="1">
      <c r="A227" s="45" t="s">
        <v>189</v>
      </c>
      <c r="B227" s="46">
        <v>32412</v>
      </c>
      <c r="C227" s="157" t="s">
        <v>144</v>
      </c>
      <c r="D227" s="27">
        <v>0</v>
      </c>
      <c r="E227" s="27">
        <v>10</v>
      </c>
      <c r="F227" s="42">
        <f>SUM(D227+E227)</f>
        <v>10</v>
      </c>
      <c r="G227" s="42">
        <v>260</v>
      </c>
      <c r="H227" s="42">
        <v>0</v>
      </c>
      <c r="I227" s="42">
        <v>0.71</v>
      </c>
      <c r="J227" s="113">
        <v>260</v>
      </c>
      <c r="K227" s="113">
        <v>0</v>
      </c>
      <c r="L227" s="42">
        <v>0</v>
      </c>
      <c r="M227" s="42"/>
      <c r="N227" s="42">
        <v>0</v>
      </c>
      <c r="O227" s="42">
        <v>0</v>
      </c>
      <c r="P227" s="42"/>
      <c r="Q227" s="39">
        <f t="shared" si="163"/>
        <v>0</v>
      </c>
      <c r="R227" s="42"/>
      <c r="S227" s="42">
        <f t="shared" si="164"/>
        <v>0</v>
      </c>
      <c r="T227" s="42"/>
      <c r="U227" s="186"/>
      <c r="V227" s="195"/>
      <c r="W227" s="195"/>
      <c r="X227" s="195"/>
      <c r="Y227" s="195"/>
      <c r="Z227" s="77">
        <f t="shared" si="170"/>
        <v>0</v>
      </c>
      <c r="AA227" s="195"/>
      <c r="AB227" s="195"/>
      <c r="AC227" s="286">
        <f t="shared" si="156"/>
        <v>0</v>
      </c>
      <c r="AD227" s="276"/>
      <c r="AE227" s="263"/>
      <c r="AF227" s="243"/>
      <c r="AG227" s="195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</row>
    <row r="228" spans="1:64" s="2" customFormat="1" ht="11.25" customHeight="1">
      <c r="A228" s="22"/>
      <c r="B228" s="23">
        <v>329</v>
      </c>
      <c r="C228" s="144" t="s">
        <v>127</v>
      </c>
      <c r="D228" s="24">
        <v>43100</v>
      </c>
      <c r="E228" s="24">
        <f>SUM(E229+E233+E235+E237+E242)</f>
        <v>29700</v>
      </c>
      <c r="F228" s="24">
        <f>SUM(F229+F233+F235+F237+F242)</f>
        <v>72800</v>
      </c>
      <c r="G228" s="24">
        <f>SUM(G229+G233+G235+G237+G242)</f>
        <v>65800</v>
      </c>
      <c r="H228" s="24">
        <v>61880</v>
      </c>
      <c r="I228" s="24">
        <f aca="true" t="shared" si="172" ref="I228:P228">SUM(I229+I233+I235+I237+I242)</f>
        <v>55677.11</v>
      </c>
      <c r="J228" s="103">
        <f t="shared" si="172"/>
        <v>65800</v>
      </c>
      <c r="K228" s="103">
        <f t="shared" si="172"/>
        <v>-2000</v>
      </c>
      <c r="L228" s="24">
        <f t="shared" si="172"/>
        <v>56300</v>
      </c>
      <c r="M228" s="24">
        <f t="shared" si="172"/>
        <v>0</v>
      </c>
      <c r="N228" s="24">
        <f t="shared" si="172"/>
        <v>0</v>
      </c>
      <c r="O228" s="24">
        <f t="shared" si="172"/>
        <v>56300</v>
      </c>
      <c r="P228" s="24">
        <f t="shared" si="172"/>
        <v>0</v>
      </c>
      <c r="Q228" s="39">
        <f t="shared" si="163"/>
        <v>56300</v>
      </c>
      <c r="R228" s="24">
        <v>31913.94</v>
      </c>
      <c r="S228" s="56">
        <f t="shared" si="164"/>
        <v>24386.06</v>
      </c>
      <c r="T228" s="24">
        <f aca="true" t="shared" si="173" ref="T228:Y228">SUM(T229+T233+T235+T237+T242)</f>
        <v>3490</v>
      </c>
      <c r="U228" s="186">
        <f t="shared" si="173"/>
        <v>61410</v>
      </c>
      <c r="V228" s="186">
        <f t="shared" si="173"/>
        <v>2000</v>
      </c>
      <c r="W228" s="77">
        <f t="shared" si="173"/>
        <v>63410</v>
      </c>
      <c r="X228" s="77">
        <f t="shared" si="173"/>
        <v>33802.3</v>
      </c>
      <c r="Y228" s="77">
        <f t="shared" si="173"/>
        <v>0</v>
      </c>
      <c r="Z228" s="77">
        <f t="shared" si="170"/>
        <v>33802.3</v>
      </c>
      <c r="AA228" s="77">
        <f aca="true" t="shared" si="174" ref="AA228:AG228">SUM(AA229+AA233+AA235+AA237+AA242)</f>
        <v>-360</v>
      </c>
      <c r="AB228" s="77">
        <f t="shared" si="174"/>
        <v>63050</v>
      </c>
      <c r="AC228" s="77">
        <f t="shared" si="174"/>
        <v>63050</v>
      </c>
      <c r="AD228" s="77">
        <f t="shared" si="174"/>
        <v>0</v>
      </c>
      <c r="AE228" s="77">
        <f t="shared" si="174"/>
        <v>0</v>
      </c>
      <c r="AF228" s="77">
        <f t="shared" si="174"/>
        <v>0</v>
      </c>
      <c r="AG228" s="77">
        <f t="shared" si="174"/>
        <v>58715.869999999995</v>
      </c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</row>
    <row r="229" spans="1:64" s="2" customFormat="1" ht="12" hidden="1">
      <c r="A229" s="22"/>
      <c r="B229" s="23">
        <v>3292</v>
      </c>
      <c r="C229" s="144" t="s">
        <v>128</v>
      </c>
      <c r="D229" s="24">
        <v>33200</v>
      </c>
      <c r="E229" s="24">
        <f>SUM(E230+E231+E232)</f>
        <v>4500</v>
      </c>
      <c r="F229" s="24">
        <f>SUM(F230+F231+F232)</f>
        <v>37700</v>
      </c>
      <c r="G229" s="24">
        <f>SUM(G230+G231+G232)</f>
        <v>31200</v>
      </c>
      <c r="H229" s="24">
        <v>35300</v>
      </c>
      <c r="I229" s="24">
        <f aca="true" t="shared" si="175" ref="I229:P229">SUM(I230+I231+I232)</f>
        <v>31013.18</v>
      </c>
      <c r="J229" s="103">
        <f t="shared" si="175"/>
        <v>31200</v>
      </c>
      <c r="K229" s="103">
        <f t="shared" si="175"/>
        <v>500</v>
      </c>
      <c r="L229" s="24">
        <f t="shared" si="175"/>
        <v>31200</v>
      </c>
      <c r="M229" s="24">
        <f t="shared" si="175"/>
        <v>0</v>
      </c>
      <c r="N229" s="24">
        <f t="shared" si="175"/>
        <v>0</v>
      </c>
      <c r="O229" s="24">
        <f t="shared" si="175"/>
        <v>31200</v>
      </c>
      <c r="P229" s="24">
        <f t="shared" si="175"/>
        <v>0</v>
      </c>
      <c r="Q229" s="39">
        <f t="shared" si="163"/>
        <v>31200</v>
      </c>
      <c r="R229" s="24">
        <v>12667</v>
      </c>
      <c r="S229" s="56">
        <f t="shared" si="164"/>
        <v>18533</v>
      </c>
      <c r="T229" s="24">
        <v>-110</v>
      </c>
      <c r="U229" s="186">
        <f>SUM(U230:U232)</f>
        <v>31310</v>
      </c>
      <c r="V229" s="186">
        <f>SUM(V230:V232)</f>
        <v>0</v>
      </c>
      <c r="W229" s="77">
        <f>SUM(W230:W232)</f>
        <v>31310</v>
      </c>
      <c r="X229" s="77">
        <f>SUM(X230:X232)</f>
        <v>14108.3</v>
      </c>
      <c r="Y229" s="77">
        <f>SUM(Y230:Y232)</f>
        <v>0</v>
      </c>
      <c r="Z229" s="77">
        <f t="shared" si="170"/>
        <v>14108.3</v>
      </c>
      <c r="AA229" s="77">
        <f aca="true" t="shared" si="176" ref="AA229:AG229">SUM(AA230:AA232)</f>
        <v>0</v>
      </c>
      <c r="AB229" s="77">
        <f t="shared" si="176"/>
        <v>31310</v>
      </c>
      <c r="AC229" s="77">
        <f t="shared" si="176"/>
        <v>31310</v>
      </c>
      <c r="AD229" s="77">
        <f t="shared" si="176"/>
        <v>0</v>
      </c>
      <c r="AE229" s="77">
        <f t="shared" si="176"/>
        <v>0</v>
      </c>
      <c r="AF229" s="77">
        <f t="shared" si="176"/>
        <v>0</v>
      </c>
      <c r="AG229" s="77">
        <f t="shared" si="176"/>
        <v>30226.329999999998</v>
      </c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</row>
    <row r="230" spans="1:64" s="3" customFormat="1" ht="18.75" hidden="1">
      <c r="A230" s="25" t="s">
        <v>256</v>
      </c>
      <c r="B230" s="26">
        <v>32921</v>
      </c>
      <c r="C230" s="136" t="s">
        <v>129</v>
      </c>
      <c r="D230" s="27">
        <v>4500</v>
      </c>
      <c r="E230" s="27">
        <v>4500</v>
      </c>
      <c r="F230" s="42">
        <f>SUM(D230+E230)</f>
        <v>9000</v>
      </c>
      <c r="G230" s="42">
        <v>5000</v>
      </c>
      <c r="H230" s="42">
        <v>5600</v>
      </c>
      <c r="I230" s="42">
        <v>5496.35</v>
      </c>
      <c r="J230" s="113">
        <v>5000</v>
      </c>
      <c r="K230" s="113">
        <v>500</v>
      </c>
      <c r="L230" s="42">
        <v>5000</v>
      </c>
      <c r="M230" s="42"/>
      <c r="N230" s="42">
        <v>0</v>
      </c>
      <c r="O230" s="42">
        <v>5000</v>
      </c>
      <c r="P230" s="42">
        <v>0</v>
      </c>
      <c r="Q230" s="41">
        <f t="shared" si="163"/>
        <v>5000</v>
      </c>
      <c r="R230" s="42">
        <v>2895.71</v>
      </c>
      <c r="S230" s="42">
        <f t="shared" si="164"/>
        <v>2104.29</v>
      </c>
      <c r="T230" s="42">
        <v>200</v>
      </c>
      <c r="U230" s="187">
        <v>5200</v>
      </c>
      <c r="V230" s="196">
        <v>0</v>
      </c>
      <c r="W230" s="196">
        <v>5200</v>
      </c>
      <c r="X230" s="196">
        <v>1295</v>
      </c>
      <c r="Y230" s="196"/>
      <c r="Z230" s="77">
        <f t="shared" si="170"/>
        <v>1295</v>
      </c>
      <c r="AA230" s="196">
        <v>0</v>
      </c>
      <c r="AB230" s="196">
        <v>5200</v>
      </c>
      <c r="AC230" s="286">
        <f t="shared" si="156"/>
        <v>5200</v>
      </c>
      <c r="AD230" s="276"/>
      <c r="AE230" s="263"/>
      <c r="AF230" s="243"/>
      <c r="AG230" s="196">
        <v>4571.3</v>
      </c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</row>
    <row r="231" spans="1:64" s="3" customFormat="1" ht="9.75" customHeight="1" hidden="1">
      <c r="A231" s="25" t="s">
        <v>257</v>
      </c>
      <c r="B231" s="26">
        <v>32922</v>
      </c>
      <c r="C231" s="136" t="s">
        <v>130</v>
      </c>
      <c r="D231" s="27">
        <v>13500</v>
      </c>
      <c r="E231" s="27">
        <v>0</v>
      </c>
      <c r="F231" s="42">
        <f>SUM(D231+E231)</f>
        <v>13500</v>
      </c>
      <c r="G231" s="42">
        <v>11000</v>
      </c>
      <c r="H231" s="42">
        <v>14500</v>
      </c>
      <c r="I231" s="42">
        <v>10409.1</v>
      </c>
      <c r="J231" s="113">
        <v>11000</v>
      </c>
      <c r="K231" s="113">
        <v>0</v>
      </c>
      <c r="L231" s="42">
        <v>11000</v>
      </c>
      <c r="M231" s="42"/>
      <c r="N231" s="42">
        <v>0</v>
      </c>
      <c r="O231" s="42">
        <v>11000</v>
      </c>
      <c r="P231" s="42">
        <v>0</v>
      </c>
      <c r="Q231" s="41">
        <f t="shared" si="163"/>
        <v>11000</v>
      </c>
      <c r="R231" s="42">
        <v>3515</v>
      </c>
      <c r="S231" s="42">
        <f t="shared" si="164"/>
        <v>7485</v>
      </c>
      <c r="T231" s="42">
        <v>0</v>
      </c>
      <c r="U231" s="187">
        <v>11000</v>
      </c>
      <c r="V231" s="196">
        <v>0</v>
      </c>
      <c r="W231" s="196">
        <v>11000</v>
      </c>
      <c r="X231" s="196">
        <v>5260.3</v>
      </c>
      <c r="Y231" s="196"/>
      <c r="Z231" s="77">
        <f t="shared" si="170"/>
        <v>5260.3</v>
      </c>
      <c r="AA231" s="196">
        <v>0</v>
      </c>
      <c r="AB231" s="196">
        <v>11000</v>
      </c>
      <c r="AC231" s="286">
        <f t="shared" si="156"/>
        <v>11000</v>
      </c>
      <c r="AD231" s="276"/>
      <c r="AE231" s="263"/>
      <c r="AF231" s="243"/>
      <c r="AG231" s="196">
        <v>10547.3</v>
      </c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</row>
    <row r="232" spans="1:64" s="3" customFormat="1" ht="18.75" hidden="1">
      <c r="A232" s="25" t="s">
        <v>258</v>
      </c>
      <c r="B232" s="26">
        <v>32923</v>
      </c>
      <c r="C232" s="136" t="s">
        <v>131</v>
      </c>
      <c r="D232" s="27">
        <v>15200</v>
      </c>
      <c r="E232" s="27">
        <v>0</v>
      </c>
      <c r="F232" s="42">
        <f>SUM(D232+E232)</f>
        <v>15200</v>
      </c>
      <c r="G232" s="42">
        <v>15200</v>
      </c>
      <c r="H232" s="42">
        <v>15200</v>
      </c>
      <c r="I232" s="42">
        <v>15107.73</v>
      </c>
      <c r="J232" s="113">
        <v>15200</v>
      </c>
      <c r="K232" s="113">
        <v>0</v>
      </c>
      <c r="L232" s="42">
        <v>15200</v>
      </c>
      <c r="M232" s="42"/>
      <c r="N232" s="42">
        <v>0</v>
      </c>
      <c r="O232" s="42">
        <v>15200</v>
      </c>
      <c r="P232" s="42">
        <v>0</v>
      </c>
      <c r="Q232" s="41">
        <f t="shared" si="163"/>
        <v>15200</v>
      </c>
      <c r="R232" s="42">
        <v>15107.73</v>
      </c>
      <c r="S232" s="42">
        <f t="shared" si="164"/>
        <v>92.27000000000044</v>
      </c>
      <c r="T232" s="42">
        <v>-90</v>
      </c>
      <c r="U232" s="187">
        <v>15110</v>
      </c>
      <c r="V232" s="196">
        <v>0</v>
      </c>
      <c r="W232" s="196">
        <v>15110</v>
      </c>
      <c r="X232" s="196">
        <v>7553</v>
      </c>
      <c r="Y232" s="196"/>
      <c r="Z232" s="77">
        <f t="shared" si="170"/>
        <v>7553</v>
      </c>
      <c r="AA232" s="196">
        <v>0</v>
      </c>
      <c r="AB232" s="196">
        <v>15110</v>
      </c>
      <c r="AC232" s="286">
        <f t="shared" si="156"/>
        <v>15110</v>
      </c>
      <c r="AD232" s="276"/>
      <c r="AE232" s="263"/>
      <c r="AF232" s="243"/>
      <c r="AG232" s="196">
        <v>15107.73</v>
      </c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</row>
    <row r="233" spans="1:64" s="2" customFormat="1" ht="12" hidden="1">
      <c r="A233" s="22"/>
      <c r="B233" s="23">
        <v>3293</v>
      </c>
      <c r="C233" s="144" t="s">
        <v>132</v>
      </c>
      <c r="D233" s="24">
        <v>1000</v>
      </c>
      <c r="E233" s="24">
        <f>SUM(E234)</f>
        <v>0</v>
      </c>
      <c r="F233" s="24">
        <f>SUM(F234)</f>
        <v>1000</v>
      </c>
      <c r="G233" s="24">
        <f>SUM(G234)</f>
        <v>3000</v>
      </c>
      <c r="H233" s="24">
        <v>0</v>
      </c>
      <c r="I233" s="24">
        <f aca="true" t="shared" si="177" ref="I233:P233">SUM(I234)</f>
        <v>0</v>
      </c>
      <c r="J233" s="103">
        <f t="shared" si="177"/>
        <v>3000</v>
      </c>
      <c r="K233" s="103">
        <f t="shared" si="177"/>
        <v>0</v>
      </c>
      <c r="L233" s="24">
        <f t="shared" si="177"/>
        <v>1000</v>
      </c>
      <c r="M233" s="24">
        <f t="shared" si="177"/>
        <v>0</v>
      </c>
      <c r="N233" s="24">
        <f t="shared" si="177"/>
        <v>0</v>
      </c>
      <c r="O233" s="24">
        <f t="shared" si="177"/>
        <v>1000</v>
      </c>
      <c r="P233" s="24">
        <f t="shared" si="177"/>
        <v>0</v>
      </c>
      <c r="Q233" s="39">
        <f t="shared" si="163"/>
        <v>1000</v>
      </c>
      <c r="R233" s="24">
        <v>0</v>
      </c>
      <c r="S233" s="56">
        <f t="shared" si="164"/>
        <v>1000</v>
      </c>
      <c r="T233" s="24">
        <v>-500</v>
      </c>
      <c r="U233" s="186">
        <f>SUM(U234)</f>
        <v>500</v>
      </c>
      <c r="V233" s="186">
        <f>SUM(V234)</f>
        <v>0</v>
      </c>
      <c r="W233" s="77">
        <f>SUM(W234)</f>
        <v>500</v>
      </c>
      <c r="X233" s="77">
        <f>SUM(X234)</f>
        <v>257.96</v>
      </c>
      <c r="Y233" s="77">
        <f>SUM(Y234)</f>
        <v>0</v>
      </c>
      <c r="Z233" s="77">
        <f t="shared" si="170"/>
        <v>257.96</v>
      </c>
      <c r="AA233" s="77">
        <f aca="true" t="shared" si="178" ref="AA233:AG233">SUM(AA234)</f>
        <v>-340</v>
      </c>
      <c r="AB233" s="77">
        <f t="shared" si="178"/>
        <v>160</v>
      </c>
      <c r="AC233" s="77">
        <f t="shared" si="178"/>
        <v>160</v>
      </c>
      <c r="AD233" s="77">
        <f t="shared" si="178"/>
        <v>0</v>
      </c>
      <c r="AE233" s="77">
        <f t="shared" si="178"/>
        <v>0</v>
      </c>
      <c r="AF233" s="77">
        <f t="shared" si="178"/>
        <v>0</v>
      </c>
      <c r="AG233" s="77">
        <f t="shared" si="178"/>
        <v>148.03</v>
      </c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</row>
    <row r="234" spans="1:64" s="3" customFormat="1" ht="18.75" hidden="1">
      <c r="A234" s="25" t="s">
        <v>259</v>
      </c>
      <c r="B234" s="26">
        <v>32931</v>
      </c>
      <c r="C234" s="136" t="s">
        <v>132</v>
      </c>
      <c r="D234" s="27">
        <v>1000</v>
      </c>
      <c r="E234" s="27">
        <v>0</v>
      </c>
      <c r="F234" s="42">
        <f>SUM(D234+E234)</f>
        <v>1000</v>
      </c>
      <c r="G234" s="42">
        <v>3000</v>
      </c>
      <c r="H234" s="42">
        <v>0</v>
      </c>
      <c r="I234" s="42">
        <v>0</v>
      </c>
      <c r="J234" s="42">
        <v>3000</v>
      </c>
      <c r="K234" s="42">
        <v>0</v>
      </c>
      <c r="L234" s="42">
        <v>1000</v>
      </c>
      <c r="M234" s="42"/>
      <c r="N234" s="42">
        <v>0</v>
      </c>
      <c r="O234" s="42">
        <v>1000</v>
      </c>
      <c r="P234" s="42">
        <v>0</v>
      </c>
      <c r="Q234" s="41">
        <f t="shared" si="163"/>
        <v>1000</v>
      </c>
      <c r="R234" s="42">
        <v>0</v>
      </c>
      <c r="S234" s="42">
        <f t="shared" si="164"/>
        <v>1000</v>
      </c>
      <c r="T234" s="42">
        <v>-500</v>
      </c>
      <c r="U234" s="187">
        <v>500</v>
      </c>
      <c r="V234" s="196">
        <v>0</v>
      </c>
      <c r="W234" s="196">
        <v>500</v>
      </c>
      <c r="X234" s="196">
        <v>257.96</v>
      </c>
      <c r="Y234" s="196"/>
      <c r="Z234" s="77">
        <f t="shared" si="170"/>
        <v>257.96</v>
      </c>
      <c r="AA234" s="196">
        <v>-340</v>
      </c>
      <c r="AB234" s="196">
        <v>160</v>
      </c>
      <c r="AC234" s="286">
        <f t="shared" si="156"/>
        <v>160</v>
      </c>
      <c r="AD234" s="276"/>
      <c r="AE234" s="263"/>
      <c r="AF234" s="243"/>
      <c r="AG234" s="196">
        <v>148.03</v>
      </c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</row>
    <row r="235" spans="1:64" s="2" customFormat="1" ht="12" hidden="1">
      <c r="A235" s="22"/>
      <c r="B235" s="23">
        <v>3294</v>
      </c>
      <c r="C235" s="144" t="s">
        <v>133</v>
      </c>
      <c r="D235" s="24">
        <v>400</v>
      </c>
      <c r="E235" s="24">
        <f>SUM(E236)</f>
        <v>-300</v>
      </c>
      <c r="F235" s="24">
        <f>SUM(F236)</f>
        <v>100</v>
      </c>
      <c r="G235" s="24">
        <f>SUM(G236)</f>
        <v>100</v>
      </c>
      <c r="H235" s="24">
        <v>80</v>
      </c>
      <c r="I235" s="24">
        <f aca="true" t="shared" si="179" ref="I235:P235">SUM(I236)</f>
        <v>80</v>
      </c>
      <c r="J235" s="103">
        <f t="shared" si="179"/>
        <v>100</v>
      </c>
      <c r="K235" s="103">
        <f t="shared" si="179"/>
        <v>0</v>
      </c>
      <c r="L235" s="24">
        <f t="shared" si="179"/>
        <v>100</v>
      </c>
      <c r="M235" s="24">
        <f t="shared" si="179"/>
        <v>0</v>
      </c>
      <c r="N235" s="24">
        <f t="shared" si="179"/>
        <v>0</v>
      </c>
      <c r="O235" s="24">
        <f t="shared" si="179"/>
        <v>100</v>
      </c>
      <c r="P235" s="24">
        <f t="shared" si="179"/>
        <v>0</v>
      </c>
      <c r="Q235" s="39">
        <f t="shared" si="163"/>
        <v>100</v>
      </c>
      <c r="R235" s="24">
        <v>80</v>
      </c>
      <c r="S235" s="56">
        <f t="shared" si="164"/>
        <v>20</v>
      </c>
      <c r="T235" s="24">
        <v>0</v>
      </c>
      <c r="U235" s="186">
        <f>SUM(U236)</f>
        <v>100</v>
      </c>
      <c r="V235" s="186">
        <f>SUM(V236)</f>
        <v>0</v>
      </c>
      <c r="W235" s="77">
        <f>SUM(W236)</f>
        <v>100</v>
      </c>
      <c r="X235" s="77">
        <f>SUM(X236)</f>
        <v>80</v>
      </c>
      <c r="Y235" s="77">
        <f>SUM(Y236)</f>
        <v>0</v>
      </c>
      <c r="Z235" s="77">
        <f t="shared" si="170"/>
        <v>80</v>
      </c>
      <c r="AA235" s="77">
        <f aca="true" t="shared" si="180" ref="AA235:AG235">SUM(AA236)</f>
        <v>-20</v>
      </c>
      <c r="AB235" s="77">
        <f t="shared" si="180"/>
        <v>80</v>
      </c>
      <c r="AC235" s="77">
        <f t="shared" si="180"/>
        <v>80</v>
      </c>
      <c r="AD235" s="77">
        <f t="shared" si="180"/>
        <v>0</v>
      </c>
      <c r="AE235" s="77">
        <f t="shared" si="180"/>
        <v>0</v>
      </c>
      <c r="AF235" s="77">
        <f t="shared" si="180"/>
        <v>0</v>
      </c>
      <c r="AG235" s="77">
        <f t="shared" si="180"/>
        <v>80</v>
      </c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</row>
    <row r="236" spans="1:64" s="3" customFormat="1" ht="18.75" hidden="1">
      <c r="A236" s="25" t="s">
        <v>260</v>
      </c>
      <c r="B236" s="26">
        <v>32941</v>
      </c>
      <c r="C236" s="136" t="s">
        <v>134</v>
      </c>
      <c r="D236" s="27">
        <v>400</v>
      </c>
      <c r="E236" s="27">
        <v>-300</v>
      </c>
      <c r="F236" s="42">
        <f>SUM(D236+E236)</f>
        <v>100</v>
      </c>
      <c r="G236" s="42">
        <v>100</v>
      </c>
      <c r="H236" s="42">
        <v>80</v>
      </c>
      <c r="I236" s="42">
        <v>80</v>
      </c>
      <c r="J236" s="113">
        <v>100</v>
      </c>
      <c r="K236" s="113">
        <v>0</v>
      </c>
      <c r="L236" s="42">
        <v>100</v>
      </c>
      <c r="M236" s="42"/>
      <c r="N236" s="42">
        <v>0</v>
      </c>
      <c r="O236" s="42">
        <v>100</v>
      </c>
      <c r="P236" s="42">
        <v>0</v>
      </c>
      <c r="Q236" s="41">
        <f t="shared" si="163"/>
        <v>100</v>
      </c>
      <c r="R236" s="42">
        <v>80</v>
      </c>
      <c r="S236" s="42">
        <f t="shared" si="164"/>
        <v>20</v>
      </c>
      <c r="T236" s="42">
        <v>0</v>
      </c>
      <c r="U236" s="187">
        <v>100</v>
      </c>
      <c r="V236" s="196">
        <v>0</v>
      </c>
      <c r="W236" s="196">
        <v>100</v>
      </c>
      <c r="X236" s="196">
        <v>80</v>
      </c>
      <c r="Y236" s="196"/>
      <c r="Z236" s="77">
        <f t="shared" si="170"/>
        <v>80</v>
      </c>
      <c r="AA236" s="196">
        <v>-20</v>
      </c>
      <c r="AB236" s="196">
        <v>80</v>
      </c>
      <c r="AC236" s="286">
        <f t="shared" si="156"/>
        <v>80</v>
      </c>
      <c r="AD236" s="276"/>
      <c r="AE236" s="263"/>
      <c r="AF236" s="243"/>
      <c r="AG236" s="196">
        <v>80</v>
      </c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</row>
    <row r="237" spans="1:64" s="2" customFormat="1" ht="12" hidden="1">
      <c r="A237" s="22"/>
      <c r="B237" s="23">
        <v>3295</v>
      </c>
      <c r="C237" s="144" t="s">
        <v>135</v>
      </c>
      <c r="D237" s="24">
        <v>5500</v>
      </c>
      <c r="E237" s="24">
        <f>SUM(E238+E239+E240+E241)</f>
        <v>22500</v>
      </c>
      <c r="F237" s="24">
        <f>SUM(F238+F239+F240+F241)</f>
        <v>28000</v>
      </c>
      <c r="G237" s="24">
        <f>SUM(G238+G239+G240+G241)</f>
        <v>29500</v>
      </c>
      <c r="H237" s="24">
        <v>24600</v>
      </c>
      <c r="I237" s="24">
        <f aca="true" t="shared" si="181" ref="I237:P237">SUM(I238+I239+I240+I241)</f>
        <v>22783.92</v>
      </c>
      <c r="J237" s="103">
        <f t="shared" si="181"/>
        <v>29500</v>
      </c>
      <c r="K237" s="103">
        <f t="shared" si="181"/>
        <v>-2500</v>
      </c>
      <c r="L237" s="24">
        <f t="shared" si="181"/>
        <v>22000</v>
      </c>
      <c r="M237" s="24">
        <f t="shared" si="181"/>
        <v>0</v>
      </c>
      <c r="N237" s="24">
        <f t="shared" si="181"/>
        <v>0</v>
      </c>
      <c r="O237" s="24">
        <f t="shared" si="181"/>
        <v>22000</v>
      </c>
      <c r="P237" s="24">
        <f t="shared" si="181"/>
        <v>0</v>
      </c>
      <c r="Q237" s="39">
        <f t="shared" si="163"/>
        <v>22000</v>
      </c>
      <c r="R237" s="24">
        <v>10015.5</v>
      </c>
      <c r="S237" s="56">
        <f t="shared" si="164"/>
        <v>11984.5</v>
      </c>
      <c r="T237" s="24">
        <v>4600</v>
      </c>
      <c r="U237" s="186">
        <f>SUM(U238:U241)</f>
        <v>28000</v>
      </c>
      <c r="V237" s="186">
        <f>SUM(V238:V241)</f>
        <v>2000</v>
      </c>
      <c r="W237" s="77">
        <f>SUM(W238:W241)</f>
        <v>30000</v>
      </c>
      <c r="X237" s="77">
        <f>SUM(X238:X241)</f>
        <v>19356.04</v>
      </c>
      <c r="Y237" s="77">
        <f>SUM(Y238:Y241)</f>
        <v>0</v>
      </c>
      <c r="Z237" s="77">
        <f t="shared" si="170"/>
        <v>19356.04</v>
      </c>
      <c r="AA237" s="77">
        <f aca="true" t="shared" si="182" ref="AA237:AG237">SUM(AA238:AA241)</f>
        <v>0</v>
      </c>
      <c r="AB237" s="77">
        <f t="shared" si="182"/>
        <v>30000</v>
      </c>
      <c r="AC237" s="77">
        <f t="shared" si="182"/>
        <v>30000</v>
      </c>
      <c r="AD237" s="77">
        <f t="shared" si="182"/>
        <v>0</v>
      </c>
      <c r="AE237" s="77">
        <f t="shared" si="182"/>
        <v>0</v>
      </c>
      <c r="AF237" s="77">
        <f t="shared" si="182"/>
        <v>0</v>
      </c>
      <c r="AG237" s="77">
        <f t="shared" si="182"/>
        <v>27961.51</v>
      </c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</row>
    <row r="238" spans="1:64" s="3" customFormat="1" ht="18.75" hidden="1">
      <c r="A238" s="25" t="s">
        <v>261</v>
      </c>
      <c r="B238" s="26">
        <v>32951</v>
      </c>
      <c r="C238" s="136" t="s">
        <v>136</v>
      </c>
      <c r="D238" s="27">
        <v>1000</v>
      </c>
      <c r="E238" s="27">
        <v>0</v>
      </c>
      <c r="F238" s="42">
        <f>SUM(D238+E238)</f>
        <v>1000</v>
      </c>
      <c r="G238" s="42">
        <v>1000</v>
      </c>
      <c r="H238" s="42">
        <v>500</v>
      </c>
      <c r="I238" s="42">
        <v>170</v>
      </c>
      <c r="J238" s="113">
        <v>1000</v>
      </c>
      <c r="K238" s="113">
        <v>0</v>
      </c>
      <c r="L238" s="42">
        <v>1000</v>
      </c>
      <c r="M238" s="42"/>
      <c r="N238" s="42">
        <v>0</v>
      </c>
      <c r="O238" s="42">
        <v>1000</v>
      </c>
      <c r="P238" s="42">
        <v>0</v>
      </c>
      <c r="Q238" s="41">
        <f t="shared" si="163"/>
        <v>1000</v>
      </c>
      <c r="R238" s="42">
        <v>0</v>
      </c>
      <c r="S238" s="42">
        <f t="shared" si="164"/>
        <v>1000</v>
      </c>
      <c r="T238" s="42">
        <v>0</v>
      </c>
      <c r="U238" s="187">
        <v>1000</v>
      </c>
      <c r="V238" s="196">
        <v>0</v>
      </c>
      <c r="W238" s="196">
        <v>1000</v>
      </c>
      <c r="X238" s="196">
        <v>0</v>
      </c>
      <c r="Y238" s="196"/>
      <c r="Z238" s="77">
        <f t="shared" si="170"/>
        <v>0</v>
      </c>
      <c r="AA238" s="196">
        <v>-500</v>
      </c>
      <c r="AB238" s="196">
        <v>500</v>
      </c>
      <c r="AC238" s="286">
        <f t="shared" si="156"/>
        <v>500</v>
      </c>
      <c r="AD238" s="276"/>
      <c r="AE238" s="263"/>
      <c r="AF238" s="243"/>
      <c r="AG238" s="196">
        <v>0</v>
      </c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</row>
    <row r="239" spans="1:64" s="3" customFormat="1" ht="18.75" hidden="1">
      <c r="A239" s="25" t="s">
        <v>262</v>
      </c>
      <c r="B239" s="26">
        <v>32952</v>
      </c>
      <c r="C239" s="136" t="s">
        <v>137</v>
      </c>
      <c r="D239" s="27">
        <v>2500</v>
      </c>
      <c r="E239" s="27">
        <v>-500</v>
      </c>
      <c r="F239" s="42">
        <f>SUM(D239+E239)</f>
        <v>2000</v>
      </c>
      <c r="G239" s="42">
        <v>1000</v>
      </c>
      <c r="H239" s="42">
        <v>500</v>
      </c>
      <c r="I239" s="42">
        <v>50</v>
      </c>
      <c r="J239" s="113">
        <v>1000</v>
      </c>
      <c r="K239" s="113">
        <v>0</v>
      </c>
      <c r="L239" s="42">
        <v>1000</v>
      </c>
      <c r="M239" s="42"/>
      <c r="N239" s="42">
        <v>0</v>
      </c>
      <c r="O239" s="42">
        <v>1000</v>
      </c>
      <c r="P239" s="42">
        <v>0</v>
      </c>
      <c r="Q239" s="41">
        <f t="shared" si="163"/>
        <v>1000</v>
      </c>
      <c r="R239" s="42">
        <v>0</v>
      </c>
      <c r="S239" s="42">
        <f t="shared" si="164"/>
        <v>1000</v>
      </c>
      <c r="T239" s="42">
        <v>0</v>
      </c>
      <c r="U239" s="187">
        <v>1000</v>
      </c>
      <c r="V239" s="196">
        <v>0</v>
      </c>
      <c r="W239" s="196">
        <v>1000</v>
      </c>
      <c r="X239" s="196">
        <v>0</v>
      </c>
      <c r="Y239" s="196"/>
      <c r="Z239" s="77">
        <f t="shared" si="170"/>
        <v>0</v>
      </c>
      <c r="AA239" s="196">
        <v>-500</v>
      </c>
      <c r="AB239" s="196">
        <v>500</v>
      </c>
      <c r="AC239" s="286">
        <f t="shared" si="156"/>
        <v>500</v>
      </c>
      <c r="AD239" s="276"/>
      <c r="AE239" s="263"/>
      <c r="AF239" s="243"/>
      <c r="AG239" s="196">
        <v>0</v>
      </c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</row>
    <row r="240" spans="1:64" s="3" customFormat="1" ht="18.75" hidden="1">
      <c r="A240" s="25" t="s">
        <v>263</v>
      </c>
      <c r="B240" s="26">
        <v>32953</v>
      </c>
      <c r="C240" s="136" t="s">
        <v>138</v>
      </c>
      <c r="D240" s="27">
        <v>2000</v>
      </c>
      <c r="E240" s="27">
        <v>3000</v>
      </c>
      <c r="F240" s="42">
        <f>SUM(D240+E240)</f>
        <v>5000</v>
      </c>
      <c r="G240" s="42">
        <v>5000</v>
      </c>
      <c r="H240" s="42">
        <v>3600</v>
      </c>
      <c r="I240" s="42">
        <v>2568.89</v>
      </c>
      <c r="J240" s="113">
        <v>5000</v>
      </c>
      <c r="K240" s="113">
        <v>0</v>
      </c>
      <c r="L240" s="42">
        <v>3000</v>
      </c>
      <c r="M240" s="42"/>
      <c r="N240" s="42">
        <v>0</v>
      </c>
      <c r="O240" s="42">
        <v>3000</v>
      </c>
      <c r="P240" s="42">
        <v>0</v>
      </c>
      <c r="Q240" s="41">
        <f t="shared" si="163"/>
        <v>3000</v>
      </c>
      <c r="R240" s="42">
        <v>187.5</v>
      </c>
      <c r="S240" s="42">
        <f t="shared" si="164"/>
        <v>2812.5</v>
      </c>
      <c r="T240" s="42">
        <v>0</v>
      </c>
      <c r="U240" s="187">
        <v>3000</v>
      </c>
      <c r="V240" s="196">
        <v>0</v>
      </c>
      <c r="W240" s="196">
        <v>3000</v>
      </c>
      <c r="X240" s="196">
        <v>2845</v>
      </c>
      <c r="Y240" s="196"/>
      <c r="Z240" s="77">
        <f t="shared" si="170"/>
        <v>2845</v>
      </c>
      <c r="AA240" s="196">
        <v>1000</v>
      </c>
      <c r="AB240" s="196">
        <v>4000</v>
      </c>
      <c r="AC240" s="286">
        <f t="shared" si="156"/>
        <v>4000</v>
      </c>
      <c r="AD240" s="276"/>
      <c r="AE240" s="263"/>
      <c r="AF240" s="243"/>
      <c r="AG240" s="196">
        <v>3195</v>
      </c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</row>
    <row r="241" spans="1:64" s="3" customFormat="1" ht="18.75" hidden="1">
      <c r="A241" s="25" t="s">
        <v>264</v>
      </c>
      <c r="B241" s="26">
        <v>32955</v>
      </c>
      <c r="C241" s="136" t="s">
        <v>168</v>
      </c>
      <c r="D241" s="27">
        <v>0</v>
      </c>
      <c r="E241" s="27">
        <v>20000</v>
      </c>
      <c r="F241" s="42">
        <f>SUM(D241+E241)</f>
        <v>20000</v>
      </c>
      <c r="G241" s="42">
        <v>22500</v>
      </c>
      <c r="H241" s="42">
        <v>20000</v>
      </c>
      <c r="I241" s="42">
        <v>19995.03</v>
      </c>
      <c r="J241" s="113">
        <v>22500</v>
      </c>
      <c r="K241" s="113">
        <v>-2500</v>
      </c>
      <c r="L241" s="42">
        <v>17000</v>
      </c>
      <c r="M241" s="42"/>
      <c r="N241" s="42">
        <v>0</v>
      </c>
      <c r="O241" s="42">
        <v>17000</v>
      </c>
      <c r="P241" s="42">
        <v>0</v>
      </c>
      <c r="Q241" s="41">
        <f t="shared" si="163"/>
        <v>17000</v>
      </c>
      <c r="R241" s="42">
        <v>9828</v>
      </c>
      <c r="S241" s="42">
        <f t="shared" si="164"/>
        <v>7172</v>
      </c>
      <c r="T241" s="42">
        <v>4600</v>
      </c>
      <c r="U241" s="187">
        <v>23000</v>
      </c>
      <c r="V241" s="196">
        <v>2000</v>
      </c>
      <c r="W241" s="196">
        <v>25000</v>
      </c>
      <c r="X241" s="196">
        <v>16511.04</v>
      </c>
      <c r="Y241" s="196"/>
      <c r="Z241" s="77">
        <f t="shared" si="170"/>
        <v>16511.04</v>
      </c>
      <c r="AA241" s="196">
        <v>0</v>
      </c>
      <c r="AB241" s="196">
        <v>25000</v>
      </c>
      <c r="AC241" s="286">
        <f t="shared" si="156"/>
        <v>25000</v>
      </c>
      <c r="AD241" s="276"/>
      <c r="AE241" s="263"/>
      <c r="AF241" s="243"/>
      <c r="AG241" s="196">
        <v>24766.51</v>
      </c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</row>
    <row r="242" spans="1:64" s="2" customFormat="1" ht="12" hidden="1">
      <c r="A242" s="22"/>
      <c r="B242" s="23">
        <v>3299</v>
      </c>
      <c r="C242" s="144" t="s">
        <v>127</v>
      </c>
      <c r="D242" s="24">
        <v>3000</v>
      </c>
      <c r="E242" s="24">
        <f>SUM(E243+E244)</f>
        <v>3000</v>
      </c>
      <c r="F242" s="24">
        <f>SUM(F243+F244)</f>
        <v>6000</v>
      </c>
      <c r="G242" s="24">
        <f>SUM(G243+G244)</f>
        <v>2000</v>
      </c>
      <c r="H242" s="24">
        <v>1900</v>
      </c>
      <c r="I242" s="24">
        <f aca="true" t="shared" si="183" ref="I242:P242">SUM(I243+I244)</f>
        <v>1800.01</v>
      </c>
      <c r="J242" s="103">
        <f t="shared" si="183"/>
        <v>2000</v>
      </c>
      <c r="K242" s="103">
        <f t="shared" si="183"/>
        <v>0</v>
      </c>
      <c r="L242" s="24">
        <f t="shared" si="183"/>
        <v>2000</v>
      </c>
      <c r="M242" s="24">
        <f t="shared" si="183"/>
        <v>0</v>
      </c>
      <c r="N242" s="24">
        <f t="shared" si="183"/>
        <v>0</v>
      </c>
      <c r="O242" s="24">
        <f t="shared" si="183"/>
        <v>2000</v>
      </c>
      <c r="P242" s="24">
        <f t="shared" si="183"/>
        <v>0</v>
      </c>
      <c r="Q242" s="39">
        <f t="shared" si="163"/>
        <v>2000</v>
      </c>
      <c r="R242" s="24">
        <v>300</v>
      </c>
      <c r="S242" s="56">
        <f t="shared" si="164"/>
        <v>1700</v>
      </c>
      <c r="T242" s="24">
        <v>-500</v>
      </c>
      <c r="U242" s="186">
        <f>SUM(U243+U244)</f>
        <v>1500</v>
      </c>
      <c r="V242" s="186">
        <f>SUM(V243+V244)</f>
        <v>0</v>
      </c>
      <c r="W242" s="77">
        <f>SUM(W243+W244)</f>
        <v>1500</v>
      </c>
      <c r="X242" s="77">
        <f>SUM(X243+X244)</f>
        <v>0</v>
      </c>
      <c r="Y242" s="77">
        <f>SUM(Y243+Y244)</f>
        <v>0</v>
      </c>
      <c r="Z242" s="77">
        <f t="shared" si="170"/>
        <v>0</v>
      </c>
      <c r="AA242" s="77">
        <f aca="true" t="shared" si="184" ref="AA242:AG242">SUM(AA243+AA244)</f>
        <v>0</v>
      </c>
      <c r="AB242" s="77">
        <f t="shared" si="184"/>
        <v>1500</v>
      </c>
      <c r="AC242" s="77">
        <f t="shared" si="184"/>
        <v>1500</v>
      </c>
      <c r="AD242" s="77">
        <f t="shared" si="184"/>
        <v>0</v>
      </c>
      <c r="AE242" s="77">
        <f t="shared" si="184"/>
        <v>0</v>
      </c>
      <c r="AF242" s="77">
        <f t="shared" si="184"/>
        <v>0</v>
      </c>
      <c r="AG242" s="77">
        <f t="shared" si="184"/>
        <v>300</v>
      </c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</row>
    <row r="243" spans="1:64" s="3" customFormat="1" ht="15.75" customHeight="1" hidden="1">
      <c r="A243" s="25" t="s">
        <v>265</v>
      </c>
      <c r="B243" s="26">
        <v>32991</v>
      </c>
      <c r="C243" s="136" t="s">
        <v>139</v>
      </c>
      <c r="D243" s="27">
        <v>1000</v>
      </c>
      <c r="E243" s="27">
        <v>0</v>
      </c>
      <c r="F243" s="42">
        <f>SUM(D243+E243)</f>
        <v>1000</v>
      </c>
      <c r="G243" s="42">
        <v>1000</v>
      </c>
      <c r="H243" s="42">
        <v>900</v>
      </c>
      <c r="I243" s="42">
        <v>1800</v>
      </c>
      <c r="J243" s="113">
        <v>1000</v>
      </c>
      <c r="K243" s="113">
        <v>0</v>
      </c>
      <c r="L243" s="42">
        <v>1000</v>
      </c>
      <c r="M243" s="42"/>
      <c r="N243" s="42">
        <v>0</v>
      </c>
      <c r="O243" s="42">
        <v>1000</v>
      </c>
      <c r="P243" s="42">
        <v>0</v>
      </c>
      <c r="Q243" s="41">
        <f t="shared" si="163"/>
        <v>1000</v>
      </c>
      <c r="R243" s="42">
        <v>300</v>
      </c>
      <c r="S243" s="42">
        <f t="shared" si="164"/>
        <v>700</v>
      </c>
      <c r="T243" s="42">
        <v>0</v>
      </c>
      <c r="U243" s="187">
        <v>1000</v>
      </c>
      <c r="V243" s="196">
        <v>0</v>
      </c>
      <c r="W243" s="196">
        <v>1000</v>
      </c>
      <c r="X243" s="196">
        <v>0</v>
      </c>
      <c r="Y243" s="196"/>
      <c r="Z243" s="77">
        <f t="shared" si="170"/>
        <v>0</v>
      </c>
      <c r="AA243" s="196">
        <v>0</v>
      </c>
      <c r="AB243" s="196">
        <v>1000</v>
      </c>
      <c r="AC243" s="286">
        <f t="shared" si="156"/>
        <v>1000</v>
      </c>
      <c r="AD243" s="276"/>
      <c r="AE243" s="263"/>
      <c r="AF243" s="243"/>
      <c r="AG243" s="196">
        <v>300</v>
      </c>
      <c r="AJ243" s="126"/>
      <c r="AK243" s="126"/>
      <c r="AL243" s="126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6"/>
      <c r="BB243" s="126"/>
      <c r="BC243" s="126"/>
      <c r="BD243" s="126"/>
      <c r="BE243" s="126"/>
      <c r="BF243" s="126"/>
      <c r="BG243" s="126"/>
      <c r="BH243" s="126"/>
      <c r="BI243" s="126"/>
      <c r="BJ243" s="126"/>
      <c r="BK243" s="126"/>
      <c r="BL243" s="126"/>
    </row>
    <row r="244" spans="1:64" s="3" customFormat="1" ht="18.75" hidden="1">
      <c r="A244" s="25" t="s">
        <v>266</v>
      </c>
      <c r="B244" s="26">
        <v>32999</v>
      </c>
      <c r="C244" s="136" t="s">
        <v>127</v>
      </c>
      <c r="D244" s="27">
        <v>2000</v>
      </c>
      <c r="E244" s="27">
        <v>3000</v>
      </c>
      <c r="F244" s="42">
        <f>SUM(D244+E244)</f>
        <v>5000</v>
      </c>
      <c r="G244" s="42">
        <v>1000</v>
      </c>
      <c r="H244" s="42">
        <v>1000</v>
      </c>
      <c r="I244" s="42">
        <v>0.01</v>
      </c>
      <c r="J244" s="113">
        <v>1000</v>
      </c>
      <c r="K244" s="113">
        <v>0</v>
      </c>
      <c r="L244" s="42">
        <v>1000</v>
      </c>
      <c r="M244" s="42"/>
      <c r="N244" s="42">
        <v>0</v>
      </c>
      <c r="O244" s="42">
        <v>1000</v>
      </c>
      <c r="P244" s="42">
        <v>0</v>
      </c>
      <c r="Q244" s="41">
        <f t="shared" si="163"/>
        <v>1000</v>
      </c>
      <c r="R244" s="42">
        <v>0</v>
      </c>
      <c r="S244" s="42">
        <f t="shared" si="164"/>
        <v>1000</v>
      </c>
      <c r="T244" s="42">
        <v>-500</v>
      </c>
      <c r="U244" s="187">
        <v>500</v>
      </c>
      <c r="V244" s="196">
        <v>0</v>
      </c>
      <c r="W244" s="196">
        <v>500</v>
      </c>
      <c r="X244" s="196">
        <v>0</v>
      </c>
      <c r="Y244" s="196"/>
      <c r="Z244" s="77">
        <f t="shared" si="170"/>
        <v>0</v>
      </c>
      <c r="AA244" s="196">
        <v>0</v>
      </c>
      <c r="AB244" s="196">
        <v>500</v>
      </c>
      <c r="AC244" s="286">
        <f t="shared" si="156"/>
        <v>500</v>
      </c>
      <c r="AD244" s="276"/>
      <c r="AE244" s="263"/>
      <c r="AF244" s="243"/>
      <c r="AG244" s="196">
        <v>0</v>
      </c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</row>
    <row r="245" spans="1:64" s="2" customFormat="1" ht="12">
      <c r="A245" s="22"/>
      <c r="B245" s="23">
        <v>34</v>
      </c>
      <c r="C245" s="144" t="s">
        <v>140</v>
      </c>
      <c r="D245" s="24">
        <v>500</v>
      </c>
      <c r="E245" s="24">
        <f>SUM(E246)</f>
        <v>300</v>
      </c>
      <c r="F245" s="24">
        <f>SUM(F246)</f>
        <v>800</v>
      </c>
      <c r="G245" s="24">
        <f>SUM(G246)</f>
        <v>1500</v>
      </c>
      <c r="H245" s="24">
        <v>1300</v>
      </c>
      <c r="I245" s="24">
        <f aca="true" t="shared" si="185" ref="I245:P245">SUM(I246)</f>
        <v>533.59</v>
      </c>
      <c r="J245" s="103">
        <f t="shared" si="185"/>
        <v>1500</v>
      </c>
      <c r="K245" s="103">
        <f t="shared" si="185"/>
        <v>0</v>
      </c>
      <c r="L245" s="24">
        <f t="shared" si="185"/>
        <v>1500</v>
      </c>
      <c r="M245" s="24">
        <f t="shared" si="185"/>
        <v>0</v>
      </c>
      <c r="N245" s="24">
        <f t="shared" si="185"/>
        <v>0</v>
      </c>
      <c r="O245" s="24">
        <f t="shared" si="185"/>
        <v>1500</v>
      </c>
      <c r="P245" s="24">
        <f t="shared" si="185"/>
        <v>0</v>
      </c>
      <c r="Q245" s="39">
        <f t="shared" si="163"/>
        <v>1500</v>
      </c>
      <c r="R245" s="24">
        <v>559.5</v>
      </c>
      <c r="S245" s="56">
        <f t="shared" si="164"/>
        <v>940.5</v>
      </c>
      <c r="T245" s="24">
        <v>-200</v>
      </c>
      <c r="U245" s="186">
        <f>SUM(U246)</f>
        <v>1300</v>
      </c>
      <c r="V245" s="186">
        <f>SUM(V246)</f>
        <v>0</v>
      </c>
      <c r="W245" s="77">
        <f>SUM(W246)</f>
        <v>1300</v>
      </c>
      <c r="X245" s="77">
        <f>SUM(X246)</f>
        <v>487.5</v>
      </c>
      <c r="Y245" s="77">
        <f>SUM(Y246)</f>
        <v>0</v>
      </c>
      <c r="Z245" s="77">
        <f t="shared" si="170"/>
        <v>487.5</v>
      </c>
      <c r="AA245" s="77">
        <f aca="true" t="shared" si="186" ref="AA245:AG245">SUM(AA246)</f>
        <v>0</v>
      </c>
      <c r="AB245" s="77">
        <f t="shared" si="186"/>
        <v>1300</v>
      </c>
      <c r="AC245" s="77">
        <f t="shared" si="186"/>
        <v>1300</v>
      </c>
      <c r="AD245" s="77">
        <f t="shared" si="186"/>
        <v>0</v>
      </c>
      <c r="AE245" s="77">
        <f t="shared" si="186"/>
        <v>0</v>
      </c>
      <c r="AF245" s="77">
        <f t="shared" si="186"/>
        <v>0</v>
      </c>
      <c r="AG245" s="77">
        <f t="shared" si="186"/>
        <v>496.64</v>
      </c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</row>
    <row r="246" spans="1:64" s="2" customFormat="1" ht="11.25" customHeight="1">
      <c r="A246" s="22"/>
      <c r="B246" s="23">
        <v>343</v>
      </c>
      <c r="C246" s="144" t="s">
        <v>141</v>
      </c>
      <c r="D246" s="24">
        <v>500</v>
      </c>
      <c r="E246" s="24">
        <f>SUM(E247)</f>
        <v>300</v>
      </c>
      <c r="F246" s="24">
        <f>SUM(F247+F249)</f>
        <v>800</v>
      </c>
      <c r="G246" s="24">
        <f>SUM(G247+G249)</f>
        <v>1500</v>
      </c>
      <c r="H246" s="24">
        <v>1300</v>
      </c>
      <c r="I246" s="24">
        <f aca="true" t="shared" si="187" ref="I246:P246">SUM(I247+I249)</f>
        <v>533.59</v>
      </c>
      <c r="J246" s="103">
        <f t="shared" si="187"/>
        <v>1500</v>
      </c>
      <c r="K246" s="103">
        <f t="shared" si="187"/>
        <v>0</v>
      </c>
      <c r="L246" s="24">
        <f t="shared" si="187"/>
        <v>1500</v>
      </c>
      <c r="M246" s="24">
        <f t="shared" si="187"/>
        <v>0</v>
      </c>
      <c r="N246" s="24">
        <f t="shared" si="187"/>
        <v>0</v>
      </c>
      <c r="O246" s="24">
        <f t="shared" si="187"/>
        <v>1500</v>
      </c>
      <c r="P246" s="24">
        <f t="shared" si="187"/>
        <v>0</v>
      </c>
      <c r="Q246" s="39">
        <f t="shared" si="163"/>
        <v>1500</v>
      </c>
      <c r="R246" s="24">
        <v>559.5</v>
      </c>
      <c r="S246" s="56">
        <f t="shared" si="164"/>
        <v>940.5</v>
      </c>
      <c r="T246" s="24">
        <v>-200</v>
      </c>
      <c r="U246" s="186">
        <f>SUM(U247+U249)</f>
        <v>1300</v>
      </c>
      <c r="V246" s="186">
        <f>SUM(V247+V249)</f>
        <v>0</v>
      </c>
      <c r="W246" s="77">
        <f>SUM(W247+W249)</f>
        <v>1300</v>
      </c>
      <c r="X246" s="77">
        <f>SUM(X247+X249)</f>
        <v>487.5</v>
      </c>
      <c r="Y246" s="77">
        <f>SUM(Y247+Y249)</f>
        <v>0</v>
      </c>
      <c r="Z246" s="77">
        <f t="shared" si="170"/>
        <v>487.5</v>
      </c>
      <c r="AA246" s="77">
        <f aca="true" t="shared" si="188" ref="AA246:AG246">SUM(AA247+AA249)</f>
        <v>0</v>
      </c>
      <c r="AB246" s="77">
        <f t="shared" si="188"/>
        <v>1300</v>
      </c>
      <c r="AC246" s="77">
        <f t="shared" si="188"/>
        <v>1300</v>
      </c>
      <c r="AD246" s="77">
        <f t="shared" si="188"/>
        <v>0</v>
      </c>
      <c r="AE246" s="77">
        <f t="shared" si="188"/>
        <v>0</v>
      </c>
      <c r="AF246" s="77">
        <f t="shared" si="188"/>
        <v>0</v>
      </c>
      <c r="AG246" s="77">
        <f t="shared" si="188"/>
        <v>496.64</v>
      </c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</row>
    <row r="247" spans="1:64" s="2" customFormat="1" ht="12" hidden="1">
      <c r="A247" s="22"/>
      <c r="B247" s="23">
        <v>3433</v>
      </c>
      <c r="C247" s="144" t="s">
        <v>169</v>
      </c>
      <c r="D247" s="24">
        <v>0</v>
      </c>
      <c r="E247" s="24">
        <f>SUM(E248)</f>
        <v>300</v>
      </c>
      <c r="F247" s="24">
        <f>SUM(F248)</f>
        <v>300</v>
      </c>
      <c r="G247" s="24">
        <f>SUM(G248)</f>
        <v>500</v>
      </c>
      <c r="H247" s="24">
        <v>300</v>
      </c>
      <c r="I247" s="24">
        <f aca="true" t="shared" si="189" ref="I247:P247">SUM(I248)</f>
        <v>0.9</v>
      </c>
      <c r="J247" s="103">
        <f t="shared" si="189"/>
        <v>500</v>
      </c>
      <c r="K247" s="103">
        <f t="shared" si="189"/>
        <v>0</v>
      </c>
      <c r="L247" s="24">
        <f t="shared" si="189"/>
        <v>500</v>
      </c>
      <c r="M247" s="24">
        <f t="shared" si="189"/>
        <v>0</v>
      </c>
      <c r="N247" s="24">
        <f t="shared" si="189"/>
        <v>0</v>
      </c>
      <c r="O247" s="24">
        <f t="shared" si="189"/>
        <v>500</v>
      </c>
      <c r="P247" s="24">
        <f t="shared" si="189"/>
        <v>0</v>
      </c>
      <c r="Q247" s="39">
        <f t="shared" si="163"/>
        <v>500</v>
      </c>
      <c r="R247" s="24">
        <v>72</v>
      </c>
      <c r="S247" s="56">
        <f t="shared" si="164"/>
        <v>428</v>
      </c>
      <c r="T247" s="24">
        <v>-200</v>
      </c>
      <c r="U247" s="186">
        <f>SUM(U248)</f>
        <v>300</v>
      </c>
      <c r="V247" s="186">
        <f>SUM(V248)</f>
        <v>0</v>
      </c>
      <c r="W247" s="77">
        <f>SUM(W248)</f>
        <v>300</v>
      </c>
      <c r="X247" s="77">
        <f>SUM(X248)</f>
        <v>0</v>
      </c>
      <c r="Y247" s="77">
        <f>SUM(Y248)</f>
        <v>0</v>
      </c>
      <c r="Z247" s="77">
        <f t="shared" si="170"/>
        <v>0</v>
      </c>
      <c r="AA247" s="77">
        <f aca="true" t="shared" si="190" ref="AA247:AG247">SUM(AA248)</f>
        <v>0</v>
      </c>
      <c r="AB247" s="77">
        <f t="shared" si="190"/>
        <v>300</v>
      </c>
      <c r="AC247" s="77">
        <f t="shared" si="190"/>
        <v>300</v>
      </c>
      <c r="AD247" s="77">
        <f t="shared" si="190"/>
        <v>0</v>
      </c>
      <c r="AE247" s="77">
        <f t="shared" si="190"/>
        <v>0</v>
      </c>
      <c r="AF247" s="77">
        <f t="shared" si="190"/>
        <v>0</v>
      </c>
      <c r="AG247" s="77">
        <f t="shared" si="190"/>
        <v>9.14</v>
      </c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</row>
    <row r="248" spans="1:64" s="3" customFormat="1" ht="18.75" hidden="1">
      <c r="A248" s="25" t="s">
        <v>267</v>
      </c>
      <c r="B248" s="26">
        <v>34333</v>
      </c>
      <c r="C248" s="136" t="s">
        <v>170</v>
      </c>
      <c r="D248" s="27">
        <v>0</v>
      </c>
      <c r="E248" s="27">
        <v>300</v>
      </c>
      <c r="F248" s="42">
        <f>SUM(D248+E248)</f>
        <v>300</v>
      </c>
      <c r="G248" s="42">
        <v>500</v>
      </c>
      <c r="H248" s="42">
        <v>300</v>
      </c>
      <c r="I248" s="42">
        <v>0.9</v>
      </c>
      <c r="J248" s="113">
        <v>500</v>
      </c>
      <c r="K248" s="113">
        <v>0</v>
      </c>
      <c r="L248" s="42">
        <v>500</v>
      </c>
      <c r="M248" s="42"/>
      <c r="N248" s="42">
        <v>0</v>
      </c>
      <c r="O248" s="42">
        <v>500</v>
      </c>
      <c r="P248" s="42">
        <v>0</v>
      </c>
      <c r="Q248" s="41">
        <f t="shared" si="163"/>
        <v>500</v>
      </c>
      <c r="R248" s="42">
        <v>72</v>
      </c>
      <c r="S248" s="42">
        <f t="shared" si="164"/>
        <v>428</v>
      </c>
      <c r="T248" s="42">
        <v>-200</v>
      </c>
      <c r="U248" s="187">
        <v>300</v>
      </c>
      <c r="V248" s="196">
        <v>0</v>
      </c>
      <c r="W248" s="196">
        <v>300</v>
      </c>
      <c r="X248" s="196">
        <v>0</v>
      </c>
      <c r="Y248" s="196"/>
      <c r="Z248" s="77">
        <f t="shared" si="170"/>
        <v>0</v>
      </c>
      <c r="AA248" s="196">
        <v>0</v>
      </c>
      <c r="AB248" s="196">
        <v>300</v>
      </c>
      <c r="AC248" s="286">
        <f t="shared" si="156"/>
        <v>300</v>
      </c>
      <c r="AD248" s="276"/>
      <c r="AE248" s="263"/>
      <c r="AF248" s="243"/>
      <c r="AG248" s="196">
        <v>9.14</v>
      </c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</row>
    <row r="249" spans="1:64" s="2" customFormat="1" ht="12" hidden="1">
      <c r="A249" s="22"/>
      <c r="B249" s="23">
        <v>3434</v>
      </c>
      <c r="C249" s="144" t="s">
        <v>142</v>
      </c>
      <c r="D249" s="24">
        <v>500</v>
      </c>
      <c r="E249" s="24">
        <f>SUM(E250)</f>
        <v>0</v>
      </c>
      <c r="F249" s="24">
        <f>SUM(F250)</f>
        <v>500</v>
      </c>
      <c r="G249" s="24">
        <f>SUM(G250)</f>
        <v>1000</v>
      </c>
      <c r="H249" s="24">
        <v>1000</v>
      </c>
      <c r="I249" s="24">
        <f aca="true" t="shared" si="191" ref="I249:P249">SUM(I250)</f>
        <v>532.69</v>
      </c>
      <c r="J249" s="103">
        <f t="shared" si="191"/>
        <v>1000</v>
      </c>
      <c r="K249" s="103">
        <f t="shared" si="191"/>
        <v>0</v>
      </c>
      <c r="L249" s="24">
        <f t="shared" si="191"/>
        <v>1000</v>
      </c>
      <c r="M249" s="24">
        <f t="shared" si="191"/>
        <v>0</v>
      </c>
      <c r="N249" s="24">
        <f t="shared" si="191"/>
        <v>0</v>
      </c>
      <c r="O249" s="24">
        <f t="shared" si="191"/>
        <v>1000</v>
      </c>
      <c r="P249" s="24">
        <f t="shared" si="191"/>
        <v>0</v>
      </c>
      <c r="Q249" s="39">
        <f>SUM(O249+P249)</f>
        <v>1000</v>
      </c>
      <c r="R249" s="24">
        <v>487.5</v>
      </c>
      <c r="S249" s="56">
        <f>SUM(Q249-R249)</f>
        <v>512.5</v>
      </c>
      <c r="T249" s="24">
        <v>0</v>
      </c>
      <c r="U249" s="186">
        <f>SUM(U250)</f>
        <v>1000</v>
      </c>
      <c r="V249" s="186">
        <f>SUM(V250)</f>
        <v>0</v>
      </c>
      <c r="W249" s="77">
        <f>SUM(W250)</f>
        <v>1000</v>
      </c>
      <c r="X249" s="77">
        <f>SUM(X250)</f>
        <v>487.5</v>
      </c>
      <c r="Y249" s="77">
        <f>SUM(Y250)</f>
        <v>0</v>
      </c>
      <c r="Z249" s="77">
        <f t="shared" si="170"/>
        <v>487.5</v>
      </c>
      <c r="AA249" s="77">
        <f aca="true" t="shared" si="192" ref="AA249:AG249">SUM(AA250)</f>
        <v>0</v>
      </c>
      <c r="AB249" s="77">
        <f t="shared" si="192"/>
        <v>1000</v>
      </c>
      <c r="AC249" s="77">
        <f t="shared" si="192"/>
        <v>1000</v>
      </c>
      <c r="AD249" s="77">
        <f t="shared" si="192"/>
        <v>0</v>
      </c>
      <c r="AE249" s="77">
        <f t="shared" si="192"/>
        <v>0</v>
      </c>
      <c r="AF249" s="77">
        <f t="shared" si="192"/>
        <v>0</v>
      </c>
      <c r="AG249" s="77">
        <f t="shared" si="192"/>
        <v>487.5</v>
      </c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</row>
    <row r="250" spans="1:64" s="3" customFormat="1" ht="14.25" customHeight="1" hidden="1">
      <c r="A250" s="25" t="s">
        <v>268</v>
      </c>
      <c r="B250" s="26">
        <v>34349</v>
      </c>
      <c r="C250" s="136" t="s">
        <v>142</v>
      </c>
      <c r="D250" s="27">
        <v>500</v>
      </c>
      <c r="E250" s="27">
        <v>0</v>
      </c>
      <c r="F250" s="42">
        <f>SUM(D250+E250)</f>
        <v>500</v>
      </c>
      <c r="G250" s="42">
        <v>1000</v>
      </c>
      <c r="H250" s="42">
        <v>1000</v>
      </c>
      <c r="I250" s="42">
        <v>532.69</v>
      </c>
      <c r="J250" s="113">
        <v>1000</v>
      </c>
      <c r="K250" s="113">
        <v>0</v>
      </c>
      <c r="L250" s="42">
        <v>1000</v>
      </c>
      <c r="M250" s="42"/>
      <c r="N250" s="42">
        <v>0</v>
      </c>
      <c r="O250" s="42">
        <v>1000</v>
      </c>
      <c r="P250" s="42">
        <v>0</v>
      </c>
      <c r="Q250" s="41">
        <f>SUM(O250+P250)</f>
        <v>1000</v>
      </c>
      <c r="R250" s="42">
        <v>487.5</v>
      </c>
      <c r="S250" s="42">
        <f>SUM(Q250-R250)</f>
        <v>512.5</v>
      </c>
      <c r="T250" s="42">
        <v>0</v>
      </c>
      <c r="U250" s="187">
        <v>1000</v>
      </c>
      <c r="V250" s="196">
        <v>0</v>
      </c>
      <c r="W250" s="196">
        <v>1000</v>
      </c>
      <c r="X250" s="196">
        <v>487.5</v>
      </c>
      <c r="Y250" s="196"/>
      <c r="Z250" s="77">
        <f t="shared" si="170"/>
        <v>487.5</v>
      </c>
      <c r="AA250" s="196">
        <v>0</v>
      </c>
      <c r="AB250" s="196">
        <v>1000</v>
      </c>
      <c r="AC250" s="286">
        <f t="shared" si="156"/>
        <v>1000</v>
      </c>
      <c r="AD250" s="276"/>
      <c r="AE250" s="263"/>
      <c r="AF250" s="243"/>
      <c r="AG250" s="196">
        <v>487.5</v>
      </c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6"/>
      <c r="BC250" s="126"/>
      <c r="BD250" s="126"/>
      <c r="BE250" s="126"/>
      <c r="BF250" s="126"/>
      <c r="BG250" s="126"/>
      <c r="BH250" s="126"/>
      <c r="BI250" s="126"/>
      <c r="BJ250" s="126"/>
      <c r="BK250" s="126"/>
      <c r="BL250" s="126"/>
    </row>
    <row r="251" spans="1:64" s="2" customFormat="1" ht="14.25" customHeight="1">
      <c r="A251" s="206" t="s">
        <v>351</v>
      </c>
      <c r="B251" s="50"/>
      <c r="C251" s="133"/>
      <c r="D251" s="51"/>
      <c r="E251" s="51"/>
      <c r="F251" s="16"/>
      <c r="G251" s="16"/>
      <c r="H251" s="16"/>
      <c r="I251" s="16"/>
      <c r="J251" s="97"/>
      <c r="K251" s="97"/>
      <c r="L251" s="16"/>
      <c r="M251" s="16"/>
      <c r="N251" s="16"/>
      <c r="O251" s="16"/>
      <c r="P251" s="16"/>
      <c r="Q251" s="38"/>
      <c r="R251" s="16"/>
      <c r="S251" s="16"/>
      <c r="T251" s="16"/>
      <c r="U251" s="181">
        <v>0</v>
      </c>
      <c r="V251" s="190">
        <f aca="true" t="shared" si="193" ref="V251:Y252">SUM(V252)</f>
        <v>108177</v>
      </c>
      <c r="W251" s="190">
        <f t="shared" si="193"/>
        <v>108177</v>
      </c>
      <c r="X251" s="190">
        <f t="shared" si="193"/>
        <v>101579.57</v>
      </c>
      <c r="Y251" s="190">
        <f t="shared" si="193"/>
        <v>0</v>
      </c>
      <c r="Z251" s="38">
        <f t="shared" si="170"/>
        <v>101579.57</v>
      </c>
      <c r="AA251" s="190">
        <f>SUM(AA252)</f>
        <v>0</v>
      </c>
      <c r="AB251" s="190">
        <f>SUM(AB252)</f>
        <v>108177</v>
      </c>
      <c r="AC251" s="190">
        <f aca="true" t="shared" si="194" ref="AC251:AG252">SUM(AC252)</f>
        <v>108177</v>
      </c>
      <c r="AD251" s="190">
        <f t="shared" si="194"/>
        <v>0</v>
      </c>
      <c r="AE251" s="190">
        <f t="shared" si="194"/>
        <v>0</v>
      </c>
      <c r="AF251" s="190">
        <f t="shared" si="194"/>
        <v>0</v>
      </c>
      <c r="AG251" s="190">
        <f t="shared" si="194"/>
        <v>108177.66</v>
      </c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</row>
    <row r="252" spans="1:64" s="2" customFormat="1" ht="14.25" customHeight="1">
      <c r="A252" s="22"/>
      <c r="B252" s="23">
        <v>3</v>
      </c>
      <c r="C252" s="22" t="s">
        <v>40</v>
      </c>
      <c r="D252" s="24"/>
      <c r="E252" s="24"/>
      <c r="F252" s="56"/>
      <c r="G252" s="56"/>
      <c r="H252" s="56"/>
      <c r="I252" s="56"/>
      <c r="J252" s="112"/>
      <c r="K252" s="112"/>
      <c r="L252" s="56"/>
      <c r="M252" s="56"/>
      <c r="N252" s="56"/>
      <c r="O252" s="56"/>
      <c r="P252" s="56"/>
      <c r="Q252" s="39"/>
      <c r="R252" s="56"/>
      <c r="S252" s="56"/>
      <c r="T252" s="56"/>
      <c r="U252" s="186">
        <v>0</v>
      </c>
      <c r="V252" s="195">
        <f t="shared" si="193"/>
        <v>108177</v>
      </c>
      <c r="W252" s="195">
        <f t="shared" si="193"/>
        <v>108177</v>
      </c>
      <c r="X252" s="195">
        <f t="shared" si="193"/>
        <v>101579.57</v>
      </c>
      <c r="Y252" s="195">
        <f t="shared" si="193"/>
        <v>0</v>
      </c>
      <c r="Z252" s="77">
        <f t="shared" si="170"/>
        <v>101579.57</v>
      </c>
      <c r="AA252" s="195">
        <f>SUM(AA253)</f>
        <v>0</v>
      </c>
      <c r="AB252" s="195">
        <f>SUM(AB253)</f>
        <v>108177</v>
      </c>
      <c r="AC252" s="195">
        <f t="shared" si="194"/>
        <v>108177</v>
      </c>
      <c r="AD252" s="195">
        <f t="shared" si="194"/>
        <v>0</v>
      </c>
      <c r="AE252" s="195">
        <f t="shared" si="194"/>
        <v>0</v>
      </c>
      <c r="AF252" s="195">
        <f t="shared" si="194"/>
        <v>0</v>
      </c>
      <c r="AG252" s="195">
        <f t="shared" si="194"/>
        <v>108177.66</v>
      </c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</row>
    <row r="253" spans="1:64" s="2" customFormat="1" ht="14.25" customHeight="1">
      <c r="A253" s="22"/>
      <c r="B253" s="23">
        <v>32</v>
      </c>
      <c r="C253" s="22" t="s">
        <v>58</v>
      </c>
      <c r="D253" s="24"/>
      <c r="E253" s="24"/>
      <c r="F253" s="56"/>
      <c r="G253" s="56"/>
      <c r="H253" s="56"/>
      <c r="I253" s="56"/>
      <c r="J253" s="112"/>
      <c r="K253" s="112"/>
      <c r="L253" s="56"/>
      <c r="M253" s="56"/>
      <c r="N253" s="56"/>
      <c r="O253" s="56"/>
      <c r="P253" s="56"/>
      <c r="Q253" s="39"/>
      <c r="R253" s="56"/>
      <c r="S253" s="56"/>
      <c r="T253" s="56"/>
      <c r="U253" s="186">
        <v>0</v>
      </c>
      <c r="V253" s="195">
        <f>SUM(V254+V257+V264)</f>
        <v>108177</v>
      </c>
      <c r="W253" s="195">
        <f>SUM(W254+W257+W264)</f>
        <v>108177</v>
      </c>
      <c r="X253" s="195">
        <f>SUM(X254+X257+X264)</f>
        <v>101579.57</v>
      </c>
      <c r="Y253" s="195">
        <f>SUM(Y254+Y257+Y264)</f>
        <v>0</v>
      </c>
      <c r="Z253" s="77">
        <f t="shared" si="170"/>
        <v>101579.57</v>
      </c>
      <c r="AA253" s="195">
        <f aca="true" t="shared" si="195" ref="AA253:AG253">SUM(AA254+AA257+AA264)</f>
        <v>0</v>
      </c>
      <c r="AB253" s="195">
        <f t="shared" si="195"/>
        <v>108177</v>
      </c>
      <c r="AC253" s="195">
        <f t="shared" si="195"/>
        <v>108177</v>
      </c>
      <c r="AD253" s="195">
        <f t="shared" si="195"/>
        <v>0</v>
      </c>
      <c r="AE253" s="195">
        <f t="shared" si="195"/>
        <v>0</v>
      </c>
      <c r="AF253" s="195">
        <f t="shared" si="195"/>
        <v>0</v>
      </c>
      <c r="AG253" s="195">
        <f t="shared" si="195"/>
        <v>108177.66</v>
      </c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</row>
    <row r="254" spans="1:64" s="2" customFormat="1" ht="13.5" customHeight="1">
      <c r="A254" s="22"/>
      <c r="B254" s="23">
        <v>322</v>
      </c>
      <c r="C254" s="144" t="s">
        <v>83</v>
      </c>
      <c r="D254" s="24"/>
      <c r="E254" s="24"/>
      <c r="F254" s="56"/>
      <c r="G254" s="56"/>
      <c r="H254" s="56"/>
      <c r="I254" s="56"/>
      <c r="J254" s="112"/>
      <c r="K254" s="112"/>
      <c r="L254" s="56"/>
      <c r="M254" s="56"/>
      <c r="N254" s="56"/>
      <c r="O254" s="56"/>
      <c r="P254" s="56"/>
      <c r="Q254" s="39"/>
      <c r="R254" s="56"/>
      <c r="S254" s="56"/>
      <c r="T254" s="56"/>
      <c r="U254" s="186">
        <v>0</v>
      </c>
      <c r="V254" s="195">
        <f aca="true" t="shared" si="196" ref="V254:Y255">SUM(V255)</f>
        <v>3500</v>
      </c>
      <c r="W254" s="195">
        <f t="shared" si="196"/>
        <v>3500</v>
      </c>
      <c r="X254" s="195">
        <f t="shared" si="196"/>
        <v>3500</v>
      </c>
      <c r="Y254" s="195">
        <f t="shared" si="196"/>
        <v>0</v>
      </c>
      <c r="Z254" s="77">
        <f t="shared" si="170"/>
        <v>3500</v>
      </c>
      <c r="AA254" s="195">
        <f>SUM(AA255)</f>
        <v>0</v>
      </c>
      <c r="AB254" s="195">
        <f>SUM(AB255)</f>
        <v>3500</v>
      </c>
      <c r="AC254" s="195">
        <f aca="true" t="shared" si="197" ref="AC254:AG255">SUM(AC255)</f>
        <v>3500</v>
      </c>
      <c r="AD254" s="195">
        <f t="shared" si="197"/>
        <v>0</v>
      </c>
      <c r="AE254" s="195">
        <f t="shared" si="197"/>
        <v>0</v>
      </c>
      <c r="AF254" s="195">
        <f t="shared" si="197"/>
        <v>0</v>
      </c>
      <c r="AG254" s="195">
        <f t="shared" si="197"/>
        <v>3500</v>
      </c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</row>
    <row r="255" spans="1:64" s="2" customFormat="1" ht="14.25" customHeight="1" hidden="1">
      <c r="A255" s="22"/>
      <c r="B255" s="23">
        <v>3221</v>
      </c>
      <c r="C255" s="144" t="s">
        <v>84</v>
      </c>
      <c r="D255" s="24"/>
      <c r="E255" s="24"/>
      <c r="F255" s="56"/>
      <c r="G255" s="56"/>
      <c r="H255" s="56"/>
      <c r="I255" s="56"/>
      <c r="J255" s="112"/>
      <c r="K255" s="112"/>
      <c r="L255" s="56"/>
      <c r="M255" s="56"/>
      <c r="N255" s="56"/>
      <c r="O255" s="56"/>
      <c r="P255" s="56"/>
      <c r="Q255" s="39"/>
      <c r="R255" s="56"/>
      <c r="S255" s="56"/>
      <c r="T255" s="56"/>
      <c r="U255" s="186">
        <v>0</v>
      </c>
      <c r="V255" s="195">
        <f t="shared" si="196"/>
        <v>3500</v>
      </c>
      <c r="W255" s="195">
        <f t="shared" si="196"/>
        <v>3500</v>
      </c>
      <c r="X255" s="195">
        <f t="shared" si="196"/>
        <v>3500</v>
      </c>
      <c r="Y255" s="195">
        <f t="shared" si="196"/>
        <v>0</v>
      </c>
      <c r="Z255" s="77">
        <f t="shared" si="170"/>
        <v>3500</v>
      </c>
      <c r="AA255" s="195">
        <f>SUM(AA256)</f>
        <v>0</v>
      </c>
      <c r="AB255" s="195">
        <f>SUM(AB256)</f>
        <v>3500</v>
      </c>
      <c r="AC255" s="195">
        <f t="shared" si="197"/>
        <v>3500</v>
      </c>
      <c r="AD255" s="195">
        <f t="shared" si="197"/>
        <v>0</v>
      </c>
      <c r="AE255" s="195">
        <f t="shared" si="197"/>
        <v>0</v>
      </c>
      <c r="AF255" s="195">
        <f t="shared" si="197"/>
        <v>0</v>
      </c>
      <c r="AG255" s="195">
        <f t="shared" si="197"/>
        <v>3500</v>
      </c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</row>
    <row r="256" spans="1:64" s="3" customFormat="1" ht="18.75" hidden="1">
      <c r="A256" s="25" t="s">
        <v>223</v>
      </c>
      <c r="B256" s="26">
        <v>32219</v>
      </c>
      <c r="C256" s="136" t="s">
        <v>90</v>
      </c>
      <c r="D256" s="27">
        <v>600</v>
      </c>
      <c r="E256" s="27">
        <v>0</v>
      </c>
      <c r="F256" s="42">
        <f>SUM(D256+E256)</f>
        <v>600</v>
      </c>
      <c r="G256" s="42">
        <v>1000</v>
      </c>
      <c r="H256" s="42">
        <v>1000</v>
      </c>
      <c r="I256" s="42">
        <v>879.56</v>
      </c>
      <c r="J256" s="113">
        <v>1000</v>
      </c>
      <c r="K256" s="113">
        <v>0</v>
      </c>
      <c r="L256" s="42">
        <v>1000</v>
      </c>
      <c r="M256" s="42"/>
      <c r="N256" s="42">
        <v>0</v>
      </c>
      <c r="O256" s="42">
        <v>1000</v>
      </c>
      <c r="P256" s="42">
        <v>1000</v>
      </c>
      <c r="Q256" s="41">
        <f>SUM(O256+P256)</f>
        <v>2000</v>
      </c>
      <c r="R256" s="42">
        <v>1082.15</v>
      </c>
      <c r="S256" s="42">
        <f>SUM(Q256-R256)</f>
        <v>917.8499999999999</v>
      </c>
      <c r="T256" s="42">
        <v>0</v>
      </c>
      <c r="U256" s="187">
        <v>0</v>
      </c>
      <c r="V256" s="196">
        <v>3500</v>
      </c>
      <c r="W256" s="196">
        <v>3500</v>
      </c>
      <c r="X256" s="196">
        <v>3500</v>
      </c>
      <c r="Y256" s="196"/>
      <c r="Z256" s="77">
        <f t="shared" si="170"/>
        <v>3500</v>
      </c>
      <c r="AA256" s="196">
        <v>0</v>
      </c>
      <c r="AB256" s="196">
        <v>3500</v>
      </c>
      <c r="AC256" s="286">
        <f t="shared" si="156"/>
        <v>3500</v>
      </c>
      <c r="AD256" s="276"/>
      <c r="AE256" s="263"/>
      <c r="AF256" s="243"/>
      <c r="AG256" s="196">
        <v>3500</v>
      </c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26"/>
      <c r="BI256" s="126"/>
      <c r="BJ256" s="126"/>
      <c r="BK256" s="126"/>
      <c r="BL256" s="126"/>
    </row>
    <row r="257" spans="1:64" s="2" customFormat="1" ht="13.5" customHeight="1">
      <c r="A257" s="22"/>
      <c r="B257" s="23">
        <v>323</v>
      </c>
      <c r="C257" s="22" t="s">
        <v>59</v>
      </c>
      <c r="D257" s="24"/>
      <c r="E257" s="24"/>
      <c r="F257" s="56"/>
      <c r="G257" s="56"/>
      <c r="H257" s="56"/>
      <c r="I257" s="56"/>
      <c r="J257" s="112"/>
      <c r="K257" s="112"/>
      <c r="L257" s="56"/>
      <c r="M257" s="56"/>
      <c r="N257" s="56"/>
      <c r="O257" s="56"/>
      <c r="P257" s="56"/>
      <c r="Q257" s="39"/>
      <c r="R257" s="56"/>
      <c r="S257" s="56"/>
      <c r="T257" s="56"/>
      <c r="U257" s="186">
        <v>0</v>
      </c>
      <c r="V257" s="195">
        <f>SUM(V258+V261)</f>
        <v>82500</v>
      </c>
      <c r="W257" s="195">
        <f>SUM(W258+W261)</f>
        <v>82500</v>
      </c>
      <c r="X257" s="195">
        <f>SUM(X258+X261)</f>
        <v>76012.5</v>
      </c>
      <c r="Y257" s="195">
        <f>SUM(Y258+Y261)</f>
        <v>0</v>
      </c>
      <c r="Z257" s="77">
        <f t="shared" si="170"/>
        <v>76012.5</v>
      </c>
      <c r="AA257" s="195">
        <f aca="true" t="shared" si="198" ref="AA257:AG257">SUM(AA258+AA261)</f>
        <v>0</v>
      </c>
      <c r="AB257" s="195">
        <f t="shared" si="198"/>
        <v>82500</v>
      </c>
      <c r="AC257" s="195">
        <f t="shared" si="198"/>
        <v>82500</v>
      </c>
      <c r="AD257" s="195">
        <f t="shared" si="198"/>
        <v>0</v>
      </c>
      <c r="AE257" s="195">
        <f t="shared" si="198"/>
        <v>0</v>
      </c>
      <c r="AF257" s="195">
        <f t="shared" si="198"/>
        <v>0</v>
      </c>
      <c r="AG257" s="195">
        <f t="shared" si="198"/>
        <v>82500.66</v>
      </c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</row>
    <row r="258" spans="1:64" s="2" customFormat="1" ht="11.25" customHeight="1" hidden="1">
      <c r="A258" s="22"/>
      <c r="B258" s="23">
        <v>3232</v>
      </c>
      <c r="C258" s="22" t="s">
        <v>108</v>
      </c>
      <c r="D258" s="24"/>
      <c r="E258" s="24"/>
      <c r="F258" s="56"/>
      <c r="G258" s="56"/>
      <c r="H258" s="56"/>
      <c r="I258" s="56"/>
      <c r="J258" s="112"/>
      <c r="K258" s="112"/>
      <c r="L258" s="56"/>
      <c r="M258" s="56"/>
      <c r="N258" s="56"/>
      <c r="O258" s="56"/>
      <c r="P258" s="56"/>
      <c r="Q258" s="39"/>
      <c r="R258" s="56"/>
      <c r="S258" s="56"/>
      <c r="T258" s="56"/>
      <c r="U258" s="186">
        <v>0</v>
      </c>
      <c r="V258" s="195">
        <f>SUM(V259+V260)</f>
        <v>64000</v>
      </c>
      <c r="W258" s="195">
        <f>SUM(W259+W260)</f>
        <v>64000</v>
      </c>
      <c r="X258" s="195">
        <f>SUM(X259+X260)</f>
        <v>64000</v>
      </c>
      <c r="Y258" s="195">
        <f>SUM(Y259+Y260)</f>
        <v>0</v>
      </c>
      <c r="Z258" s="77">
        <f t="shared" si="170"/>
        <v>64000</v>
      </c>
      <c r="AA258" s="195">
        <f aca="true" t="shared" si="199" ref="AA258:AG258">SUM(AA259+AA260)</f>
        <v>0</v>
      </c>
      <c r="AB258" s="195">
        <f t="shared" si="199"/>
        <v>64000</v>
      </c>
      <c r="AC258" s="195">
        <f t="shared" si="199"/>
        <v>64000</v>
      </c>
      <c r="AD258" s="195">
        <f t="shared" si="199"/>
        <v>0</v>
      </c>
      <c r="AE258" s="195">
        <f t="shared" si="199"/>
        <v>0</v>
      </c>
      <c r="AF258" s="195">
        <f t="shared" si="199"/>
        <v>0</v>
      </c>
      <c r="AG258" s="195">
        <f t="shared" si="199"/>
        <v>64000.66</v>
      </c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</row>
    <row r="259" spans="1:64" s="3" customFormat="1" ht="25.5" customHeight="1" hidden="1">
      <c r="A259" s="25" t="s">
        <v>236</v>
      </c>
      <c r="B259" s="26">
        <v>32321</v>
      </c>
      <c r="C259" s="25" t="s">
        <v>277</v>
      </c>
      <c r="D259" s="27"/>
      <c r="E259" s="27"/>
      <c r="F259" s="42"/>
      <c r="G259" s="42"/>
      <c r="H259" s="42"/>
      <c r="I259" s="42"/>
      <c r="J259" s="113"/>
      <c r="K259" s="113"/>
      <c r="L259" s="42"/>
      <c r="M259" s="42"/>
      <c r="N259" s="42"/>
      <c r="O259" s="42"/>
      <c r="P259" s="42"/>
      <c r="Q259" s="41"/>
      <c r="R259" s="42"/>
      <c r="S259" s="42"/>
      <c r="T259" s="42"/>
      <c r="U259" s="187">
        <v>0</v>
      </c>
      <c r="V259" s="196">
        <v>55000</v>
      </c>
      <c r="W259" s="196">
        <v>55000</v>
      </c>
      <c r="X259" s="196">
        <v>55000</v>
      </c>
      <c r="Y259" s="196"/>
      <c r="Z259" s="77">
        <f t="shared" si="170"/>
        <v>55000</v>
      </c>
      <c r="AA259" s="196">
        <v>0</v>
      </c>
      <c r="AB259" s="196">
        <v>55000</v>
      </c>
      <c r="AC259" s="286">
        <f t="shared" si="156"/>
        <v>55000</v>
      </c>
      <c r="AD259" s="276"/>
      <c r="AE259" s="263"/>
      <c r="AF259" s="243"/>
      <c r="AG259" s="196">
        <v>44538.72</v>
      </c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  <c r="BC259" s="126"/>
      <c r="BD259" s="126"/>
      <c r="BE259" s="126"/>
      <c r="BF259" s="126"/>
      <c r="BG259" s="126"/>
      <c r="BH259" s="126"/>
      <c r="BI259" s="126"/>
      <c r="BJ259" s="126"/>
      <c r="BK259" s="126"/>
      <c r="BL259" s="126"/>
    </row>
    <row r="260" spans="1:64" s="3" customFormat="1" ht="26.25" customHeight="1" hidden="1">
      <c r="A260" s="25" t="s">
        <v>237</v>
      </c>
      <c r="B260" s="26">
        <v>32322</v>
      </c>
      <c r="C260" s="136" t="s">
        <v>346</v>
      </c>
      <c r="D260" s="27">
        <v>15000</v>
      </c>
      <c r="E260" s="27">
        <v>0</v>
      </c>
      <c r="F260" s="42">
        <f>SUM(D260+E260)</f>
        <v>15000</v>
      </c>
      <c r="G260" s="42">
        <v>16500</v>
      </c>
      <c r="H260" s="42">
        <v>35000</v>
      </c>
      <c r="I260" s="42">
        <v>29227.52</v>
      </c>
      <c r="J260" s="113">
        <v>16500</v>
      </c>
      <c r="K260" s="113">
        <v>8000</v>
      </c>
      <c r="L260" s="42">
        <v>16500</v>
      </c>
      <c r="M260" s="42"/>
      <c r="N260" s="42">
        <v>0</v>
      </c>
      <c r="O260" s="42">
        <v>16500</v>
      </c>
      <c r="P260" s="42">
        <v>0</v>
      </c>
      <c r="Q260" s="41">
        <f>SUM(O260+P260)</f>
        <v>16500</v>
      </c>
      <c r="R260" s="42">
        <v>9279.71</v>
      </c>
      <c r="S260" s="42">
        <f>SUM(Q260-R260)</f>
        <v>7220.290000000001</v>
      </c>
      <c r="T260" s="42">
        <v>0</v>
      </c>
      <c r="U260" s="187">
        <v>0</v>
      </c>
      <c r="V260" s="196">
        <v>9000</v>
      </c>
      <c r="W260" s="196">
        <v>9000</v>
      </c>
      <c r="X260" s="196">
        <v>9000</v>
      </c>
      <c r="Y260" s="196"/>
      <c r="Z260" s="77">
        <f t="shared" si="170"/>
        <v>9000</v>
      </c>
      <c r="AA260" s="196">
        <v>0</v>
      </c>
      <c r="AB260" s="196">
        <v>9000</v>
      </c>
      <c r="AC260" s="286">
        <f t="shared" si="156"/>
        <v>9000</v>
      </c>
      <c r="AD260" s="276"/>
      <c r="AE260" s="263"/>
      <c r="AF260" s="243"/>
      <c r="AG260" s="196">
        <v>19461.94</v>
      </c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6"/>
      <c r="BD260" s="126"/>
      <c r="BE260" s="126"/>
      <c r="BF260" s="126"/>
      <c r="BG260" s="126"/>
      <c r="BH260" s="126"/>
      <c r="BI260" s="126"/>
      <c r="BJ260" s="126"/>
      <c r="BK260" s="126"/>
      <c r="BL260" s="126"/>
    </row>
    <row r="261" spans="1:64" s="2" customFormat="1" ht="21.75" customHeight="1" hidden="1">
      <c r="A261" s="22"/>
      <c r="B261" s="23">
        <v>3239</v>
      </c>
      <c r="C261" s="144" t="s">
        <v>63</v>
      </c>
      <c r="D261" s="24"/>
      <c r="E261" s="24"/>
      <c r="F261" s="56"/>
      <c r="G261" s="56"/>
      <c r="H261" s="56"/>
      <c r="I261" s="56"/>
      <c r="J261" s="112"/>
      <c r="K261" s="112"/>
      <c r="L261" s="56"/>
      <c r="M261" s="56"/>
      <c r="N261" s="56"/>
      <c r="O261" s="56"/>
      <c r="P261" s="56"/>
      <c r="Q261" s="39"/>
      <c r="R261" s="56"/>
      <c r="S261" s="56"/>
      <c r="T261" s="56"/>
      <c r="U261" s="186">
        <v>0</v>
      </c>
      <c r="V261" s="195">
        <f>SUM(V262+V263)</f>
        <v>18500</v>
      </c>
      <c r="W261" s="195">
        <f>SUM(W262+W263)</f>
        <v>18500</v>
      </c>
      <c r="X261" s="195">
        <f>SUM(X262+X263)</f>
        <v>12012.5</v>
      </c>
      <c r="Y261" s="195">
        <f>SUM(Y262+Y263)</f>
        <v>0</v>
      </c>
      <c r="Z261" s="77">
        <f t="shared" si="170"/>
        <v>12012.5</v>
      </c>
      <c r="AA261" s="195">
        <f aca="true" t="shared" si="200" ref="AA261:AG261">SUM(AA262+AA263)</f>
        <v>0</v>
      </c>
      <c r="AB261" s="195">
        <f t="shared" si="200"/>
        <v>18500</v>
      </c>
      <c r="AC261" s="195">
        <f t="shared" si="200"/>
        <v>18500</v>
      </c>
      <c r="AD261" s="195">
        <f t="shared" si="200"/>
        <v>0</v>
      </c>
      <c r="AE261" s="195">
        <f t="shared" si="200"/>
        <v>0</v>
      </c>
      <c r="AF261" s="195">
        <f t="shared" si="200"/>
        <v>0</v>
      </c>
      <c r="AG261" s="195">
        <f t="shared" si="200"/>
        <v>18500</v>
      </c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</row>
    <row r="262" spans="1:64" s="3" customFormat="1" ht="24.75" customHeight="1" hidden="1">
      <c r="A262" s="25" t="s">
        <v>252</v>
      </c>
      <c r="B262" s="26">
        <v>32391</v>
      </c>
      <c r="C262" s="136" t="s">
        <v>340</v>
      </c>
      <c r="D262" s="27">
        <v>1400</v>
      </c>
      <c r="E262" s="27">
        <v>0</v>
      </c>
      <c r="F262" s="42">
        <f>SUM(D262+E262)</f>
        <v>1400</v>
      </c>
      <c r="G262" s="42">
        <v>700</v>
      </c>
      <c r="H262" s="42">
        <v>2400</v>
      </c>
      <c r="I262" s="42">
        <v>2400</v>
      </c>
      <c r="J262" s="113">
        <v>700</v>
      </c>
      <c r="K262" s="113">
        <v>1000</v>
      </c>
      <c r="L262" s="42">
        <v>700</v>
      </c>
      <c r="M262" s="42"/>
      <c r="N262" s="42">
        <v>0</v>
      </c>
      <c r="O262" s="42">
        <v>700</v>
      </c>
      <c r="P262" s="42">
        <v>0</v>
      </c>
      <c r="Q262" s="41">
        <f>SUM(O262+P262)</f>
        <v>700</v>
      </c>
      <c r="R262" s="42">
        <v>0</v>
      </c>
      <c r="S262" s="42">
        <f>SUM(Q262-R262)</f>
        <v>700</v>
      </c>
      <c r="T262" s="42">
        <v>0</v>
      </c>
      <c r="U262" s="187">
        <v>0</v>
      </c>
      <c r="V262" s="196">
        <v>8000</v>
      </c>
      <c r="W262" s="196">
        <v>8000</v>
      </c>
      <c r="X262" s="196">
        <v>6762.5</v>
      </c>
      <c r="Y262" s="196"/>
      <c r="Z262" s="77">
        <f t="shared" si="170"/>
        <v>6762.5</v>
      </c>
      <c r="AA262" s="196">
        <v>0</v>
      </c>
      <c r="AB262" s="196">
        <v>8000</v>
      </c>
      <c r="AC262" s="286">
        <f t="shared" si="156"/>
        <v>8000</v>
      </c>
      <c r="AD262" s="276"/>
      <c r="AE262" s="263"/>
      <c r="AF262" s="243"/>
      <c r="AG262" s="196">
        <v>8000</v>
      </c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  <c r="BC262" s="126"/>
      <c r="BD262" s="126"/>
      <c r="BE262" s="126"/>
      <c r="BF262" s="126"/>
      <c r="BG262" s="126"/>
      <c r="BH262" s="126"/>
      <c r="BI262" s="126"/>
      <c r="BJ262" s="126"/>
      <c r="BK262" s="126"/>
      <c r="BL262" s="126"/>
    </row>
    <row r="263" spans="1:64" s="3" customFormat="1" ht="18.75" hidden="1">
      <c r="A263" s="25" t="s">
        <v>255</v>
      </c>
      <c r="B263" s="26">
        <v>32399</v>
      </c>
      <c r="C263" s="136" t="s">
        <v>126</v>
      </c>
      <c r="D263" s="27">
        <v>2000</v>
      </c>
      <c r="E263" s="27">
        <v>0</v>
      </c>
      <c r="F263" s="42">
        <f>SUM(D263+E263)</f>
        <v>2000</v>
      </c>
      <c r="G263" s="42">
        <v>2000</v>
      </c>
      <c r="H263" s="42">
        <v>2500</v>
      </c>
      <c r="I263" s="42">
        <v>2145</v>
      </c>
      <c r="J263" s="42">
        <v>2000</v>
      </c>
      <c r="K263" s="42">
        <v>0</v>
      </c>
      <c r="L263" s="42">
        <v>2000</v>
      </c>
      <c r="M263" s="42"/>
      <c r="N263" s="42">
        <v>2500</v>
      </c>
      <c r="O263" s="42">
        <v>4500</v>
      </c>
      <c r="P263" s="42">
        <v>0</v>
      </c>
      <c r="Q263" s="41">
        <f>SUM(O263+P263)</f>
        <v>4500</v>
      </c>
      <c r="R263" s="42">
        <v>1117</v>
      </c>
      <c r="S263" s="42">
        <f>SUM(Q263-R263)</f>
        <v>3383</v>
      </c>
      <c r="T263" s="42">
        <v>-2300</v>
      </c>
      <c r="U263" s="187">
        <v>0</v>
      </c>
      <c r="V263" s="196">
        <v>10500</v>
      </c>
      <c r="W263" s="196">
        <v>10500</v>
      </c>
      <c r="X263" s="196">
        <v>5250</v>
      </c>
      <c r="Y263" s="196"/>
      <c r="Z263" s="77">
        <f t="shared" si="170"/>
        <v>5250</v>
      </c>
      <c r="AA263" s="196">
        <v>0</v>
      </c>
      <c r="AB263" s="196">
        <v>10500</v>
      </c>
      <c r="AC263" s="286">
        <f t="shared" si="156"/>
        <v>10500</v>
      </c>
      <c r="AD263" s="276"/>
      <c r="AE263" s="263"/>
      <c r="AF263" s="243"/>
      <c r="AG263" s="196">
        <v>10500</v>
      </c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6"/>
      <c r="BB263" s="126"/>
      <c r="BC263" s="126"/>
      <c r="BD263" s="126"/>
      <c r="BE263" s="126"/>
      <c r="BF263" s="126"/>
      <c r="BG263" s="126"/>
      <c r="BH263" s="126"/>
      <c r="BI263" s="126"/>
      <c r="BJ263" s="126"/>
      <c r="BK263" s="126"/>
      <c r="BL263" s="126"/>
    </row>
    <row r="264" spans="1:64" s="2" customFormat="1" ht="11.25" customHeight="1">
      <c r="A264" s="22"/>
      <c r="B264" s="23">
        <v>329</v>
      </c>
      <c r="C264" s="144" t="s">
        <v>127</v>
      </c>
      <c r="D264" s="24"/>
      <c r="E264" s="24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39"/>
      <c r="R264" s="56"/>
      <c r="S264" s="56"/>
      <c r="T264" s="56"/>
      <c r="U264" s="186">
        <v>0</v>
      </c>
      <c r="V264" s="195">
        <f>SUM(V265+V267)</f>
        <v>22177</v>
      </c>
      <c r="W264" s="195">
        <f>SUM(W265+W267)</f>
        <v>22177</v>
      </c>
      <c r="X264" s="195">
        <f>SUM(X265+X267)</f>
        <v>22067.07</v>
      </c>
      <c r="Y264" s="195">
        <f>SUM(Y265+Y267)</f>
        <v>0</v>
      </c>
      <c r="Z264" s="77">
        <f t="shared" si="170"/>
        <v>22067.07</v>
      </c>
      <c r="AA264" s="195">
        <f aca="true" t="shared" si="201" ref="AA264:AG264">SUM(AA265+AA267)</f>
        <v>0</v>
      </c>
      <c r="AB264" s="195">
        <f t="shared" si="201"/>
        <v>22177</v>
      </c>
      <c r="AC264" s="195">
        <f t="shared" si="201"/>
        <v>22177</v>
      </c>
      <c r="AD264" s="195">
        <f t="shared" si="201"/>
        <v>0</v>
      </c>
      <c r="AE264" s="195">
        <f t="shared" si="201"/>
        <v>0</v>
      </c>
      <c r="AF264" s="195">
        <f t="shared" si="201"/>
        <v>0</v>
      </c>
      <c r="AG264" s="195">
        <f t="shared" si="201"/>
        <v>22177</v>
      </c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</row>
    <row r="265" spans="1:64" s="2" customFormat="1" ht="12" hidden="1">
      <c r="A265" s="22"/>
      <c r="B265" s="23">
        <v>3292</v>
      </c>
      <c r="C265" s="144" t="s">
        <v>128</v>
      </c>
      <c r="D265" s="24"/>
      <c r="E265" s="24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39"/>
      <c r="R265" s="56"/>
      <c r="S265" s="56"/>
      <c r="T265" s="56"/>
      <c r="U265" s="186">
        <v>0</v>
      </c>
      <c r="V265" s="195">
        <f>SUM(V266)</f>
        <v>14677</v>
      </c>
      <c r="W265" s="195">
        <f>SUM(W266)</f>
        <v>14677</v>
      </c>
      <c r="X265" s="195">
        <f>SUM(X266)</f>
        <v>14677</v>
      </c>
      <c r="Y265" s="195">
        <f>SUM(Y266)</f>
        <v>0</v>
      </c>
      <c r="Z265" s="77">
        <f t="shared" si="170"/>
        <v>14677</v>
      </c>
      <c r="AA265" s="195">
        <f aca="true" t="shared" si="202" ref="AA265:AG265">SUM(AA266)</f>
        <v>0</v>
      </c>
      <c r="AB265" s="195">
        <f t="shared" si="202"/>
        <v>14677</v>
      </c>
      <c r="AC265" s="195">
        <f t="shared" si="202"/>
        <v>14677</v>
      </c>
      <c r="AD265" s="195">
        <f t="shared" si="202"/>
        <v>0</v>
      </c>
      <c r="AE265" s="195">
        <f t="shared" si="202"/>
        <v>0</v>
      </c>
      <c r="AF265" s="195">
        <f t="shared" si="202"/>
        <v>0</v>
      </c>
      <c r="AG265" s="195">
        <f t="shared" si="202"/>
        <v>14677</v>
      </c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</row>
    <row r="266" spans="1:64" s="3" customFormat="1" ht="18.75" hidden="1">
      <c r="A266" s="25"/>
      <c r="B266" s="26">
        <v>32922</v>
      </c>
      <c r="C266" s="136" t="s">
        <v>130</v>
      </c>
      <c r="D266" s="27"/>
      <c r="E266" s="27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1"/>
      <c r="R266" s="42"/>
      <c r="S266" s="42"/>
      <c r="T266" s="42"/>
      <c r="U266" s="187">
        <v>0</v>
      </c>
      <c r="V266" s="196">
        <v>14677</v>
      </c>
      <c r="W266" s="196">
        <v>14677</v>
      </c>
      <c r="X266" s="196">
        <v>14677</v>
      </c>
      <c r="Y266" s="196"/>
      <c r="Z266" s="77">
        <f t="shared" si="170"/>
        <v>14677</v>
      </c>
      <c r="AA266" s="196">
        <v>0</v>
      </c>
      <c r="AB266" s="196">
        <v>14677</v>
      </c>
      <c r="AC266" s="286">
        <f aca="true" t="shared" si="203" ref="AC266:AC327">SUM(W266+AA266)</f>
        <v>14677</v>
      </c>
      <c r="AD266" s="276"/>
      <c r="AE266" s="263"/>
      <c r="AF266" s="243"/>
      <c r="AG266" s="196">
        <v>14677</v>
      </c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6"/>
      <c r="BB266" s="126"/>
      <c r="BC266" s="126"/>
      <c r="BD266" s="126"/>
      <c r="BE266" s="126"/>
      <c r="BF266" s="126"/>
      <c r="BG266" s="126"/>
      <c r="BH266" s="126"/>
      <c r="BI266" s="126"/>
      <c r="BJ266" s="126"/>
      <c r="BK266" s="126"/>
      <c r="BL266" s="126"/>
    </row>
    <row r="267" spans="1:64" s="2" customFormat="1" ht="12" hidden="1">
      <c r="A267" s="22"/>
      <c r="B267" s="23">
        <v>3293</v>
      </c>
      <c r="C267" s="144" t="s">
        <v>132</v>
      </c>
      <c r="D267" s="24"/>
      <c r="E267" s="24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39"/>
      <c r="R267" s="56"/>
      <c r="S267" s="56"/>
      <c r="T267" s="56"/>
      <c r="U267" s="186">
        <v>0</v>
      </c>
      <c r="V267" s="195">
        <f>SUM(V268)</f>
        <v>7500</v>
      </c>
      <c r="W267" s="195">
        <f>SUM(W268)</f>
        <v>7500</v>
      </c>
      <c r="X267" s="195">
        <f>SUM(X268)</f>
        <v>7390.07</v>
      </c>
      <c r="Y267" s="195">
        <f>SUM(Y268)</f>
        <v>0</v>
      </c>
      <c r="Z267" s="77">
        <f t="shared" si="170"/>
        <v>7390.07</v>
      </c>
      <c r="AA267" s="195">
        <f aca="true" t="shared" si="204" ref="AA267:AG267">SUM(AA268)</f>
        <v>0</v>
      </c>
      <c r="AB267" s="195">
        <f t="shared" si="204"/>
        <v>7500</v>
      </c>
      <c r="AC267" s="195">
        <f t="shared" si="204"/>
        <v>7500</v>
      </c>
      <c r="AD267" s="195">
        <f t="shared" si="204"/>
        <v>0</v>
      </c>
      <c r="AE267" s="195">
        <f t="shared" si="204"/>
        <v>0</v>
      </c>
      <c r="AF267" s="195">
        <f t="shared" si="204"/>
        <v>0</v>
      </c>
      <c r="AG267" s="195">
        <f t="shared" si="204"/>
        <v>7500</v>
      </c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</row>
    <row r="268" spans="1:64" s="3" customFormat="1" ht="16.5" customHeight="1" hidden="1">
      <c r="A268" s="25" t="s">
        <v>372</v>
      </c>
      <c r="B268" s="26">
        <v>32931</v>
      </c>
      <c r="C268" s="136" t="s">
        <v>132</v>
      </c>
      <c r="D268" s="27">
        <v>1000</v>
      </c>
      <c r="E268" s="27">
        <v>0</v>
      </c>
      <c r="F268" s="42">
        <f>SUM(D268+E268)</f>
        <v>1000</v>
      </c>
      <c r="G268" s="42">
        <v>3000</v>
      </c>
      <c r="H268" s="42">
        <v>0</v>
      </c>
      <c r="I268" s="42">
        <v>0</v>
      </c>
      <c r="J268" s="113">
        <v>3000</v>
      </c>
      <c r="K268" s="113">
        <v>0</v>
      </c>
      <c r="L268" s="42">
        <v>1000</v>
      </c>
      <c r="M268" s="42"/>
      <c r="N268" s="42">
        <v>0</v>
      </c>
      <c r="O268" s="42">
        <v>1000</v>
      </c>
      <c r="P268" s="42">
        <v>0</v>
      </c>
      <c r="Q268" s="41">
        <f>SUM(O268+P268)</f>
        <v>1000</v>
      </c>
      <c r="R268" s="42">
        <v>0</v>
      </c>
      <c r="S268" s="42">
        <f>SUM(Q268-R268)</f>
        <v>1000</v>
      </c>
      <c r="T268" s="42">
        <v>-500</v>
      </c>
      <c r="U268" s="187">
        <v>0</v>
      </c>
      <c r="V268" s="196">
        <v>7500</v>
      </c>
      <c r="W268" s="196">
        <v>7500</v>
      </c>
      <c r="X268" s="196">
        <v>7390.07</v>
      </c>
      <c r="Y268" s="196"/>
      <c r="Z268" s="77">
        <f t="shared" si="170"/>
        <v>7390.07</v>
      </c>
      <c r="AA268" s="196">
        <v>0</v>
      </c>
      <c r="AB268" s="196">
        <v>7500</v>
      </c>
      <c r="AC268" s="286">
        <f t="shared" si="203"/>
        <v>7500</v>
      </c>
      <c r="AD268" s="276"/>
      <c r="AE268" s="263"/>
      <c r="AF268" s="243"/>
      <c r="AG268" s="196">
        <v>7500</v>
      </c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</row>
    <row r="269" spans="1:64" s="3" customFormat="1" ht="18.75" customHeight="1" hidden="1">
      <c r="A269" s="25"/>
      <c r="B269" s="26"/>
      <c r="C269" s="136"/>
      <c r="D269" s="27"/>
      <c r="E269" s="27"/>
      <c r="F269" s="42"/>
      <c r="G269" s="42"/>
      <c r="H269" s="42"/>
      <c r="I269" s="42"/>
      <c r="J269" s="113"/>
      <c r="K269" s="113"/>
      <c r="L269" s="42"/>
      <c r="M269" s="42"/>
      <c r="N269" s="42"/>
      <c r="O269" s="42"/>
      <c r="P269" s="42"/>
      <c r="Q269" s="41"/>
      <c r="R269" s="42"/>
      <c r="S269" s="42"/>
      <c r="T269" s="42"/>
      <c r="U269" s="187"/>
      <c r="V269" s="196"/>
      <c r="W269" s="196"/>
      <c r="X269" s="196"/>
      <c r="Y269" s="196"/>
      <c r="Z269" s="77">
        <f t="shared" si="170"/>
        <v>0</v>
      </c>
      <c r="AA269" s="196"/>
      <c r="AB269" s="196"/>
      <c r="AC269" s="286">
        <f t="shared" si="203"/>
        <v>0</v>
      </c>
      <c r="AD269" s="276"/>
      <c r="AE269" s="263"/>
      <c r="AF269" s="243"/>
      <c r="AG269" s="19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</row>
    <row r="270" spans="1:64" s="3" customFormat="1" ht="18.75" hidden="1">
      <c r="A270" s="25"/>
      <c r="B270" s="26"/>
      <c r="C270" s="136"/>
      <c r="D270" s="27"/>
      <c r="E270" s="27"/>
      <c r="F270" s="27"/>
      <c r="G270" s="27"/>
      <c r="H270" s="27"/>
      <c r="I270" s="27"/>
      <c r="J270" s="104"/>
      <c r="K270" s="104"/>
      <c r="L270" s="27"/>
      <c r="M270" s="27"/>
      <c r="N270" s="27"/>
      <c r="O270" s="27"/>
      <c r="P270" s="27"/>
      <c r="Q270" s="41"/>
      <c r="R270" s="27"/>
      <c r="S270" s="42"/>
      <c r="T270" s="27"/>
      <c r="U270" s="187"/>
      <c r="V270" s="196"/>
      <c r="W270" s="196"/>
      <c r="X270" s="196"/>
      <c r="Y270" s="196"/>
      <c r="Z270" s="77">
        <f t="shared" si="170"/>
        <v>0</v>
      </c>
      <c r="AA270" s="196"/>
      <c r="AB270" s="196"/>
      <c r="AC270" s="286">
        <f t="shared" si="203"/>
        <v>0</v>
      </c>
      <c r="AD270" s="276"/>
      <c r="AE270" s="263"/>
      <c r="AF270" s="243"/>
      <c r="AG270" s="196"/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  <c r="BC270" s="126"/>
      <c r="BD270" s="126"/>
      <c r="BE270" s="126"/>
      <c r="BF270" s="126"/>
      <c r="BG270" s="126"/>
      <c r="BH270" s="126"/>
      <c r="BI270" s="126"/>
      <c r="BJ270" s="126"/>
      <c r="BK270" s="126"/>
      <c r="BL270" s="126"/>
    </row>
    <row r="271" spans="1:64" s="1" customFormat="1" ht="18.75">
      <c r="A271" s="14" t="s">
        <v>9</v>
      </c>
      <c r="B271" s="15" t="s">
        <v>5</v>
      </c>
      <c r="C271" s="133" t="s">
        <v>16</v>
      </c>
      <c r="D271" s="16">
        <v>135800</v>
      </c>
      <c r="E271" s="16" t="e">
        <f>SUM(#REF!)</f>
        <v>#REF!</v>
      </c>
      <c r="F271" s="16" t="e">
        <f>SUM(#REF!)</f>
        <v>#REF!</v>
      </c>
      <c r="G271" s="16" t="e">
        <f>SUM(#REF!)</f>
        <v>#REF!</v>
      </c>
      <c r="H271" s="16">
        <v>133760</v>
      </c>
      <c r="I271" s="16" t="e">
        <f>SUM(#REF!)</f>
        <v>#REF!</v>
      </c>
      <c r="J271" s="97" t="e">
        <f>SUM(#REF!)</f>
        <v>#REF!</v>
      </c>
      <c r="K271" s="97" t="e">
        <f>SUM(#REF!)</f>
        <v>#REF!</v>
      </c>
      <c r="L271" s="16" t="e">
        <f>SUM(#REF!)</f>
        <v>#REF!</v>
      </c>
      <c r="M271" s="16" t="e">
        <f>SUM(#REF!)</f>
        <v>#REF!</v>
      </c>
      <c r="N271" s="16" t="e">
        <f>SUM(#REF!)</f>
        <v>#REF!</v>
      </c>
      <c r="O271" s="16" t="e">
        <f>SUM(#REF!)</f>
        <v>#REF!</v>
      </c>
      <c r="P271" s="16" t="e">
        <f>SUM(#REF!)</f>
        <v>#REF!</v>
      </c>
      <c r="Q271" s="38" t="e">
        <f aca="true" t="shared" si="205" ref="Q271:Q311">SUM(O271+P271)</f>
        <v>#REF!</v>
      </c>
      <c r="R271" s="16">
        <v>33008.86</v>
      </c>
      <c r="S271" s="16" t="e">
        <f aca="true" t="shared" si="206" ref="S271:S312">SUM(Q271-R271)</f>
        <v>#REF!</v>
      </c>
      <c r="T271" s="16" t="e">
        <f>SUM(#REF!)</f>
        <v>#REF!</v>
      </c>
      <c r="U271" s="181">
        <f>SUM(U284)</f>
        <v>89900</v>
      </c>
      <c r="V271" s="181">
        <f>SUM(V284)</f>
        <v>13000</v>
      </c>
      <c r="W271" s="38">
        <f>SUM(W284)</f>
        <v>102900</v>
      </c>
      <c r="X271" s="38">
        <f>SUM(X284)</f>
        <v>55575.130000000005</v>
      </c>
      <c r="Y271" s="38">
        <f>SUM(Y284)</f>
        <v>0</v>
      </c>
      <c r="Z271" s="38">
        <f t="shared" si="170"/>
        <v>55575.130000000005</v>
      </c>
      <c r="AA271" s="38">
        <f aca="true" t="shared" si="207" ref="AA271:AG271">SUM(AA272)</f>
        <v>10080</v>
      </c>
      <c r="AB271" s="38">
        <f t="shared" si="207"/>
        <v>112980</v>
      </c>
      <c r="AC271" s="38">
        <f t="shared" si="207"/>
        <v>112980</v>
      </c>
      <c r="AD271" s="38">
        <f t="shared" si="207"/>
        <v>0</v>
      </c>
      <c r="AE271" s="38">
        <f t="shared" si="207"/>
        <v>0</v>
      </c>
      <c r="AF271" s="38">
        <f t="shared" si="207"/>
        <v>0</v>
      </c>
      <c r="AG271" s="38">
        <f t="shared" si="207"/>
        <v>109357.92</v>
      </c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</row>
    <row r="272" spans="1:33" s="52" customFormat="1" ht="15.75" customHeight="1">
      <c r="A272" s="17"/>
      <c r="B272" s="86">
        <v>3</v>
      </c>
      <c r="C272" s="143" t="s">
        <v>40</v>
      </c>
      <c r="D272" s="87">
        <v>135800</v>
      </c>
      <c r="E272" s="87">
        <f>SUM(E283)</f>
        <v>0</v>
      </c>
      <c r="F272" s="87">
        <f>SUM(F283)</f>
        <v>15000</v>
      </c>
      <c r="G272" s="87">
        <f>SUM(G273+G284)</f>
        <v>181880</v>
      </c>
      <c r="H272" s="87">
        <v>133760</v>
      </c>
      <c r="I272" s="87">
        <f aca="true" t="shared" si="208" ref="I272:O272">SUM(I273+I284)</f>
        <v>142470</v>
      </c>
      <c r="J272" s="127">
        <f t="shared" si="208"/>
        <v>181880</v>
      </c>
      <c r="K272" s="127">
        <f t="shared" si="208"/>
        <v>-12350</v>
      </c>
      <c r="L272" s="87">
        <f t="shared" si="208"/>
        <v>154690</v>
      </c>
      <c r="M272" s="87">
        <f t="shared" si="208"/>
        <v>0</v>
      </c>
      <c r="N272" s="87">
        <f t="shared" si="208"/>
        <v>0</v>
      </c>
      <c r="O272" s="87">
        <f t="shared" si="208"/>
        <v>139201.81</v>
      </c>
      <c r="P272" s="279"/>
      <c r="Q272" s="279"/>
      <c r="R272" s="279"/>
      <c r="S272" s="279"/>
      <c r="T272" s="279"/>
      <c r="U272" s="280"/>
      <c r="W272" s="87">
        <f aca="true" t="shared" si="209" ref="W272:AB272">SUM(W273+W284)</f>
        <v>102900</v>
      </c>
      <c r="X272" s="87">
        <f t="shared" si="209"/>
        <v>55575.130000000005</v>
      </c>
      <c r="Y272" s="87">
        <f t="shared" si="209"/>
        <v>0</v>
      </c>
      <c r="Z272" s="87">
        <f t="shared" si="209"/>
        <v>55575.130000000005</v>
      </c>
      <c r="AA272" s="87">
        <f t="shared" si="209"/>
        <v>10080</v>
      </c>
      <c r="AB272" s="87">
        <f t="shared" si="209"/>
        <v>112980</v>
      </c>
      <c r="AC272" s="87">
        <f>SUM(AC273+AC284)</f>
        <v>112980</v>
      </c>
      <c r="AD272" s="87">
        <f>SUM(AD273+AD284)</f>
        <v>0</v>
      </c>
      <c r="AE272" s="87">
        <f>SUM(AE273+AE284)</f>
        <v>0</v>
      </c>
      <c r="AF272" s="87">
        <f>SUM(AF273+AF284)</f>
        <v>0</v>
      </c>
      <c r="AG272" s="87">
        <f>SUM(AG273+AG284)</f>
        <v>109357.92</v>
      </c>
    </row>
    <row r="273" spans="1:33" s="52" customFormat="1" ht="15.75" customHeight="1">
      <c r="A273" s="17"/>
      <c r="B273" s="86">
        <v>31</v>
      </c>
      <c r="C273" s="143" t="s">
        <v>41</v>
      </c>
      <c r="D273" s="87"/>
      <c r="E273" s="87"/>
      <c r="F273" s="19"/>
      <c r="G273" s="19">
        <f>SUM(G274+G278)</f>
        <v>30440</v>
      </c>
      <c r="H273" s="19">
        <v>0</v>
      </c>
      <c r="I273" s="19">
        <f aca="true" t="shared" si="210" ref="I273:O273">SUM(I274+I278)</f>
        <v>0</v>
      </c>
      <c r="J273" s="98">
        <f t="shared" si="210"/>
        <v>30440</v>
      </c>
      <c r="K273" s="98">
        <f t="shared" si="210"/>
        <v>6250</v>
      </c>
      <c r="L273" s="19">
        <f t="shared" si="210"/>
        <v>36690</v>
      </c>
      <c r="M273" s="19">
        <f t="shared" si="210"/>
        <v>0</v>
      </c>
      <c r="N273" s="19">
        <f t="shared" si="210"/>
        <v>0</v>
      </c>
      <c r="O273" s="19">
        <f t="shared" si="210"/>
        <v>21201.809999999998</v>
      </c>
      <c r="P273" s="284"/>
      <c r="Q273" s="284"/>
      <c r="R273" s="284"/>
      <c r="S273" s="284"/>
      <c r="T273" s="284"/>
      <c r="U273" s="285"/>
      <c r="W273" s="17">
        <f aca="true" t="shared" si="211" ref="W273:AB273">SUM(W274+W278)</f>
        <v>0</v>
      </c>
      <c r="X273" s="17">
        <f t="shared" si="211"/>
        <v>0</v>
      </c>
      <c r="Y273" s="17">
        <f t="shared" si="211"/>
        <v>0</v>
      </c>
      <c r="Z273" s="17">
        <f t="shared" si="211"/>
        <v>0</v>
      </c>
      <c r="AA273" s="87">
        <f t="shared" si="211"/>
        <v>11900</v>
      </c>
      <c r="AB273" s="87">
        <f t="shared" si="211"/>
        <v>11900</v>
      </c>
      <c r="AC273" s="87">
        <f>SUM(AC274+AC278)</f>
        <v>11900</v>
      </c>
      <c r="AD273" s="87">
        <f>SUM(AD274+AD278)</f>
        <v>0</v>
      </c>
      <c r="AE273" s="87">
        <f>SUM(AE274+AE278)</f>
        <v>0</v>
      </c>
      <c r="AF273" s="87">
        <f>SUM(AF274+AF278)</f>
        <v>0</v>
      </c>
      <c r="AG273" s="87">
        <f>SUM(AG274+AG278)</f>
        <v>10585.28</v>
      </c>
    </row>
    <row r="274" spans="1:33" s="52" customFormat="1" ht="15.75" customHeight="1">
      <c r="A274" s="17"/>
      <c r="B274" s="86">
        <v>311</v>
      </c>
      <c r="C274" s="143" t="s">
        <v>373</v>
      </c>
      <c r="D274" s="87">
        <v>801000</v>
      </c>
      <c r="E274" s="87">
        <f aca="true" t="shared" si="212" ref="E274:O275">SUM(E275)</f>
        <v>-54500</v>
      </c>
      <c r="F274" s="87">
        <f t="shared" si="212"/>
        <v>746500</v>
      </c>
      <c r="G274" s="87">
        <f t="shared" si="212"/>
        <v>29200</v>
      </c>
      <c r="H274" s="87">
        <v>0</v>
      </c>
      <c r="I274" s="87">
        <f t="shared" si="212"/>
        <v>0</v>
      </c>
      <c r="J274" s="127">
        <f t="shared" si="212"/>
        <v>29200</v>
      </c>
      <c r="K274" s="127">
        <f t="shared" si="212"/>
        <v>3250</v>
      </c>
      <c r="L274" s="87">
        <f t="shared" si="212"/>
        <v>32450</v>
      </c>
      <c r="M274" s="87">
        <f t="shared" si="212"/>
        <v>0</v>
      </c>
      <c r="N274" s="87">
        <f t="shared" si="212"/>
        <v>0</v>
      </c>
      <c r="O274" s="87">
        <f t="shared" si="212"/>
        <v>18090.26</v>
      </c>
      <c r="P274" s="279"/>
      <c r="Q274" s="279"/>
      <c r="R274" s="279"/>
      <c r="S274" s="279"/>
      <c r="T274" s="279"/>
      <c r="U274" s="280"/>
      <c r="W274" s="17">
        <f aca="true" t="shared" si="213" ref="W274:AG275">SUM(W275)</f>
        <v>0</v>
      </c>
      <c r="X274" s="17">
        <f t="shared" si="213"/>
        <v>0</v>
      </c>
      <c r="Y274" s="17">
        <f t="shared" si="213"/>
        <v>0</v>
      </c>
      <c r="Z274" s="17">
        <f t="shared" si="213"/>
        <v>0</v>
      </c>
      <c r="AA274" s="87">
        <f t="shared" si="213"/>
        <v>10100</v>
      </c>
      <c r="AB274" s="87">
        <f t="shared" si="213"/>
        <v>10100</v>
      </c>
      <c r="AC274" s="87">
        <f t="shared" si="213"/>
        <v>10100</v>
      </c>
      <c r="AD274" s="87">
        <f t="shared" si="213"/>
        <v>0</v>
      </c>
      <c r="AE274" s="87">
        <f t="shared" si="213"/>
        <v>0</v>
      </c>
      <c r="AF274" s="87">
        <f t="shared" si="213"/>
        <v>0</v>
      </c>
      <c r="AG274" s="87">
        <f t="shared" si="213"/>
        <v>10585.28</v>
      </c>
    </row>
    <row r="275" spans="1:33" s="52" customFormat="1" ht="15.75" customHeight="1" hidden="1">
      <c r="A275" s="17"/>
      <c r="B275" s="86">
        <v>3111</v>
      </c>
      <c r="C275" s="143" t="s">
        <v>43</v>
      </c>
      <c r="D275" s="87">
        <v>801000</v>
      </c>
      <c r="E275" s="87">
        <f t="shared" si="212"/>
        <v>-54500</v>
      </c>
      <c r="F275" s="87">
        <f t="shared" si="212"/>
        <v>746500</v>
      </c>
      <c r="G275" s="87">
        <f t="shared" si="212"/>
        <v>29200</v>
      </c>
      <c r="H275" s="87">
        <v>0</v>
      </c>
      <c r="I275" s="87">
        <f t="shared" si="212"/>
        <v>0</v>
      </c>
      <c r="J275" s="127">
        <f t="shared" si="212"/>
        <v>29200</v>
      </c>
      <c r="K275" s="127">
        <f t="shared" si="212"/>
        <v>3250</v>
      </c>
      <c r="L275" s="87">
        <f t="shared" si="212"/>
        <v>32450</v>
      </c>
      <c r="M275" s="87">
        <f t="shared" si="212"/>
        <v>0</v>
      </c>
      <c r="N275" s="87">
        <f t="shared" si="212"/>
        <v>0</v>
      </c>
      <c r="O275" s="87">
        <f t="shared" si="212"/>
        <v>18090.26</v>
      </c>
      <c r="P275" s="279"/>
      <c r="Q275" s="279"/>
      <c r="R275" s="279"/>
      <c r="S275" s="279"/>
      <c r="T275" s="279"/>
      <c r="U275" s="280"/>
      <c r="W275" s="17">
        <f t="shared" si="213"/>
        <v>0</v>
      </c>
      <c r="X275" s="17">
        <f t="shared" si="213"/>
        <v>0</v>
      </c>
      <c r="Y275" s="17">
        <f t="shared" si="213"/>
        <v>0</v>
      </c>
      <c r="Z275" s="17">
        <f t="shared" si="213"/>
        <v>0</v>
      </c>
      <c r="AA275" s="87">
        <f t="shared" si="213"/>
        <v>10100</v>
      </c>
      <c r="AB275" s="87">
        <f t="shared" si="213"/>
        <v>10100</v>
      </c>
      <c r="AC275" s="87">
        <f t="shared" si="213"/>
        <v>10100</v>
      </c>
      <c r="AD275" s="87">
        <f t="shared" si="213"/>
        <v>0</v>
      </c>
      <c r="AE275" s="87">
        <f t="shared" si="213"/>
        <v>0</v>
      </c>
      <c r="AF275" s="87">
        <f t="shared" si="213"/>
        <v>0</v>
      </c>
      <c r="AG275" s="87">
        <f t="shared" si="213"/>
        <v>10585.28</v>
      </c>
    </row>
    <row r="276" spans="1:33" s="126" customFormat="1" ht="15.75" customHeight="1" hidden="1">
      <c r="A276" s="20" t="s">
        <v>374</v>
      </c>
      <c r="B276" s="124">
        <v>31111</v>
      </c>
      <c r="C276" s="135" t="s">
        <v>45</v>
      </c>
      <c r="D276" s="125">
        <v>801000</v>
      </c>
      <c r="E276" s="125">
        <v>-54500</v>
      </c>
      <c r="F276" s="7">
        <f>SUM(D276+E276)</f>
        <v>746500</v>
      </c>
      <c r="G276" s="7">
        <v>29200</v>
      </c>
      <c r="H276" s="7">
        <v>0</v>
      </c>
      <c r="I276" s="7">
        <v>0</v>
      </c>
      <c r="J276" s="114">
        <v>29200</v>
      </c>
      <c r="K276" s="114">
        <v>3250</v>
      </c>
      <c r="L276" s="7">
        <v>32450</v>
      </c>
      <c r="M276" s="7"/>
      <c r="N276" s="7"/>
      <c r="O276" s="7">
        <v>18090.26</v>
      </c>
      <c r="P276" s="279"/>
      <c r="Q276" s="279"/>
      <c r="R276" s="279"/>
      <c r="S276" s="279"/>
      <c r="T276" s="279"/>
      <c r="U276" s="280"/>
      <c r="W276" s="20">
        <v>0</v>
      </c>
      <c r="X276" s="20"/>
      <c r="Y276" s="20"/>
      <c r="Z276" s="20"/>
      <c r="AA276" s="125">
        <v>10100</v>
      </c>
      <c r="AB276" s="125">
        <v>10100</v>
      </c>
      <c r="AC276" s="286">
        <f t="shared" si="203"/>
        <v>10100</v>
      </c>
      <c r="AD276" s="281"/>
      <c r="AG276" s="125">
        <v>10585.28</v>
      </c>
    </row>
    <row r="277" spans="1:33" s="126" customFormat="1" ht="18.75" customHeight="1" hidden="1">
      <c r="A277" s="20"/>
      <c r="B277" s="124">
        <v>31219</v>
      </c>
      <c r="C277" s="135" t="s">
        <v>69</v>
      </c>
      <c r="D277" s="125">
        <v>7500</v>
      </c>
      <c r="E277" s="125">
        <v>7500</v>
      </c>
      <c r="F277" s="7">
        <f>SUM(D277+E277)</f>
        <v>15000</v>
      </c>
      <c r="G277" s="7"/>
      <c r="H277" s="7"/>
      <c r="I277" s="7"/>
      <c r="J277" s="114"/>
      <c r="K277" s="114"/>
      <c r="L277" s="7"/>
      <c r="M277" s="7"/>
      <c r="N277" s="7"/>
      <c r="O277" s="7"/>
      <c r="P277" s="279"/>
      <c r="Q277" s="279"/>
      <c r="R277" s="279"/>
      <c r="S277" s="279"/>
      <c r="T277" s="279"/>
      <c r="U277" s="280"/>
      <c r="W277" s="20">
        <v>0</v>
      </c>
      <c r="X277" s="20"/>
      <c r="Y277" s="20"/>
      <c r="Z277" s="20"/>
      <c r="AA277" s="125"/>
      <c r="AB277" s="125"/>
      <c r="AC277" s="286">
        <f t="shared" si="203"/>
        <v>0</v>
      </c>
      <c r="AD277" s="281"/>
      <c r="AG277" s="125"/>
    </row>
    <row r="278" spans="1:33" s="52" customFormat="1" ht="15.75" customHeight="1">
      <c r="A278" s="17"/>
      <c r="B278" s="86">
        <v>313</v>
      </c>
      <c r="C278" s="143" t="s">
        <v>49</v>
      </c>
      <c r="D278" s="87">
        <v>138700</v>
      </c>
      <c r="E278" s="87">
        <f>SUM(E279+E282)</f>
        <v>-2040</v>
      </c>
      <c r="F278" s="87">
        <f>SUM(F279+F282)</f>
        <v>259460</v>
      </c>
      <c r="G278" s="87">
        <f>SUM(G279+G282)</f>
        <v>1240</v>
      </c>
      <c r="H278" s="87">
        <v>0</v>
      </c>
      <c r="I278" s="87">
        <f aca="true" t="shared" si="214" ref="I278:O278">SUM(I279+I282)</f>
        <v>0</v>
      </c>
      <c r="J278" s="127">
        <f t="shared" si="214"/>
        <v>1240</v>
      </c>
      <c r="K278" s="127">
        <f t="shared" si="214"/>
        <v>3000</v>
      </c>
      <c r="L278" s="87">
        <f t="shared" si="214"/>
        <v>4240</v>
      </c>
      <c r="M278" s="87">
        <f t="shared" si="214"/>
        <v>0</v>
      </c>
      <c r="N278" s="87">
        <f t="shared" si="214"/>
        <v>0</v>
      </c>
      <c r="O278" s="87">
        <f t="shared" si="214"/>
        <v>3111.55</v>
      </c>
      <c r="P278" s="279"/>
      <c r="Q278" s="279"/>
      <c r="R278" s="279"/>
      <c r="S278" s="279"/>
      <c r="T278" s="279"/>
      <c r="U278" s="280"/>
      <c r="W278" s="17">
        <f>SUM(W282+W282)</f>
        <v>0</v>
      </c>
      <c r="X278" s="17">
        <f>SUM(X282+X282)</f>
        <v>0</v>
      </c>
      <c r="Y278" s="17">
        <f>SUM(Y282+Y282)</f>
        <v>0</v>
      </c>
      <c r="Z278" s="17">
        <f>SUM(Z282+Z282)</f>
        <v>0</v>
      </c>
      <c r="AA278" s="87">
        <f aca="true" t="shared" si="215" ref="AA278:AG278">SUM(AA279+AA282)</f>
        <v>1800</v>
      </c>
      <c r="AB278" s="87">
        <f t="shared" si="215"/>
        <v>1800</v>
      </c>
      <c r="AC278" s="87">
        <f t="shared" si="215"/>
        <v>1800</v>
      </c>
      <c r="AD278" s="87">
        <f t="shared" si="215"/>
        <v>0</v>
      </c>
      <c r="AE278" s="87">
        <f t="shared" si="215"/>
        <v>0</v>
      </c>
      <c r="AF278" s="87">
        <f t="shared" si="215"/>
        <v>0</v>
      </c>
      <c r="AG278" s="87">
        <f t="shared" si="215"/>
        <v>0</v>
      </c>
    </row>
    <row r="279" spans="1:33" s="52" customFormat="1" ht="15.75" customHeight="1" hidden="1">
      <c r="A279" s="17"/>
      <c r="B279" s="86">
        <v>3132</v>
      </c>
      <c r="C279" s="143" t="s">
        <v>50</v>
      </c>
      <c r="D279" s="87">
        <v>120700</v>
      </c>
      <c r="E279" s="87">
        <f>SUM(E280+E281)</f>
        <v>0</v>
      </c>
      <c r="F279" s="87">
        <f>SUM(F280+F281)</f>
        <v>120700</v>
      </c>
      <c r="G279" s="87">
        <f>SUM(G280+G281)</f>
        <v>640</v>
      </c>
      <c r="H279" s="87">
        <v>0</v>
      </c>
      <c r="I279" s="87">
        <f aca="true" t="shared" si="216" ref="I279:O279">SUM(I280+I281)</f>
        <v>0</v>
      </c>
      <c r="J279" s="127">
        <f t="shared" si="216"/>
        <v>640</v>
      </c>
      <c r="K279" s="127">
        <f t="shared" si="216"/>
        <v>3000</v>
      </c>
      <c r="L279" s="87">
        <f t="shared" si="216"/>
        <v>3640</v>
      </c>
      <c r="M279" s="87">
        <f t="shared" si="216"/>
        <v>0</v>
      </c>
      <c r="N279" s="87">
        <f t="shared" si="216"/>
        <v>0</v>
      </c>
      <c r="O279" s="87">
        <f t="shared" si="216"/>
        <v>2804</v>
      </c>
      <c r="P279" s="279"/>
      <c r="Q279" s="279"/>
      <c r="R279" s="279"/>
      <c r="S279" s="279"/>
      <c r="T279" s="279"/>
      <c r="U279" s="280"/>
      <c r="W279" s="17">
        <f>SUM(W280)</f>
        <v>0</v>
      </c>
      <c r="X279" s="17">
        <f>SUM(X280)</f>
        <v>0</v>
      </c>
      <c r="Y279" s="17">
        <f>SUM(Y280)</f>
        <v>0</v>
      </c>
      <c r="Z279" s="17">
        <f>SUM(Z280)</f>
        <v>0</v>
      </c>
      <c r="AA279" s="87">
        <f aca="true" t="shared" si="217" ref="AA279:AG279">SUM(AA280+AA281)</f>
        <v>1600</v>
      </c>
      <c r="AB279" s="87">
        <f t="shared" si="217"/>
        <v>1600</v>
      </c>
      <c r="AC279" s="87">
        <f t="shared" si="217"/>
        <v>1600</v>
      </c>
      <c r="AD279" s="87">
        <f t="shared" si="217"/>
        <v>0</v>
      </c>
      <c r="AE279" s="87">
        <f t="shared" si="217"/>
        <v>0</v>
      </c>
      <c r="AF279" s="87">
        <f t="shared" si="217"/>
        <v>0</v>
      </c>
      <c r="AG279" s="87">
        <f t="shared" si="217"/>
        <v>0</v>
      </c>
    </row>
    <row r="280" spans="1:33" s="126" customFormat="1" ht="15.75" customHeight="1" hidden="1">
      <c r="A280" s="20" t="s">
        <v>375</v>
      </c>
      <c r="B280" s="124">
        <v>31321</v>
      </c>
      <c r="C280" s="135" t="s">
        <v>50</v>
      </c>
      <c r="D280" s="125">
        <v>117700</v>
      </c>
      <c r="E280" s="125">
        <v>0</v>
      </c>
      <c r="F280" s="7">
        <f>SUM(D280+E280)</f>
        <v>117700</v>
      </c>
      <c r="G280" s="7">
        <v>440</v>
      </c>
      <c r="H280" s="7">
        <v>0</v>
      </c>
      <c r="I280" s="7">
        <v>0</v>
      </c>
      <c r="J280" s="114">
        <v>440</v>
      </c>
      <c r="K280" s="114">
        <v>3000</v>
      </c>
      <c r="L280" s="7">
        <v>3440</v>
      </c>
      <c r="M280" s="7"/>
      <c r="N280" s="7"/>
      <c r="O280" s="7">
        <v>2713.54</v>
      </c>
      <c r="P280" s="279"/>
      <c r="Q280" s="279"/>
      <c r="R280" s="279"/>
      <c r="S280" s="279"/>
      <c r="T280" s="279"/>
      <c r="U280" s="280"/>
      <c r="W280" s="20">
        <v>0</v>
      </c>
      <c r="X280" s="20"/>
      <c r="Y280" s="20"/>
      <c r="Z280" s="20"/>
      <c r="AA280" s="125">
        <v>1500</v>
      </c>
      <c r="AB280" s="125">
        <v>1500</v>
      </c>
      <c r="AC280" s="286">
        <f t="shared" si="203"/>
        <v>1500</v>
      </c>
      <c r="AD280" s="281"/>
      <c r="AG280" s="125">
        <v>0</v>
      </c>
    </row>
    <row r="281" spans="1:33" s="126" customFormat="1" ht="26.25" customHeight="1" hidden="1">
      <c r="A281" s="20" t="s">
        <v>376</v>
      </c>
      <c r="B281" s="124">
        <v>31322</v>
      </c>
      <c r="C281" s="135" t="s">
        <v>53</v>
      </c>
      <c r="D281" s="125">
        <v>3000</v>
      </c>
      <c r="E281" s="125">
        <v>0</v>
      </c>
      <c r="F281" s="7">
        <f>SUM(D281+E281)</f>
        <v>3000</v>
      </c>
      <c r="G281" s="7">
        <v>200</v>
      </c>
      <c r="H281" s="7">
        <v>0</v>
      </c>
      <c r="I281" s="7">
        <v>0</v>
      </c>
      <c r="J281" s="114">
        <v>200</v>
      </c>
      <c r="K281" s="114">
        <v>0</v>
      </c>
      <c r="L281" s="7">
        <v>200</v>
      </c>
      <c r="M281" s="7"/>
      <c r="N281" s="7"/>
      <c r="O281" s="7">
        <v>90.46</v>
      </c>
      <c r="P281" s="279"/>
      <c r="Q281" s="279"/>
      <c r="R281" s="279"/>
      <c r="S281" s="279"/>
      <c r="T281" s="279"/>
      <c r="U281" s="280"/>
      <c r="W281" s="20">
        <v>0</v>
      </c>
      <c r="X281" s="20"/>
      <c r="Y281" s="20"/>
      <c r="Z281" s="20"/>
      <c r="AA281" s="125">
        <v>100</v>
      </c>
      <c r="AB281" s="125">
        <v>100</v>
      </c>
      <c r="AC281" s="286">
        <f t="shared" si="203"/>
        <v>100</v>
      </c>
      <c r="AD281" s="281"/>
      <c r="AG281" s="125">
        <v>0</v>
      </c>
    </row>
    <row r="282" spans="1:33" s="52" customFormat="1" ht="15.75" customHeight="1" hidden="1">
      <c r="A282" s="17"/>
      <c r="B282" s="86">
        <v>3133</v>
      </c>
      <c r="C282" s="143" t="s">
        <v>54</v>
      </c>
      <c r="D282" s="87">
        <v>18000</v>
      </c>
      <c r="E282" s="87">
        <f>SUM(E283+E288)</f>
        <v>-2040</v>
      </c>
      <c r="F282" s="87">
        <f>SUM(F283+F288)</f>
        <v>138760</v>
      </c>
      <c r="G282" s="87">
        <f>SUM(G283)</f>
        <v>600</v>
      </c>
      <c r="H282" s="87">
        <v>0</v>
      </c>
      <c r="I282" s="87">
        <f aca="true" t="shared" si="218" ref="I282:O282">SUM(I283)</f>
        <v>0</v>
      </c>
      <c r="J282" s="127">
        <f t="shared" si="218"/>
        <v>600</v>
      </c>
      <c r="K282" s="127">
        <f t="shared" si="218"/>
        <v>0</v>
      </c>
      <c r="L282" s="87">
        <f t="shared" si="218"/>
        <v>600</v>
      </c>
      <c r="M282" s="87">
        <f t="shared" si="218"/>
        <v>0</v>
      </c>
      <c r="N282" s="87">
        <f t="shared" si="218"/>
        <v>0</v>
      </c>
      <c r="O282" s="87">
        <f t="shared" si="218"/>
        <v>307.55</v>
      </c>
      <c r="P282" s="279"/>
      <c r="Q282" s="279"/>
      <c r="R282" s="279"/>
      <c r="S282" s="279"/>
      <c r="T282" s="279"/>
      <c r="U282" s="280"/>
      <c r="W282" s="17">
        <f aca="true" t="shared" si="219" ref="W282:AB282">SUM(W283)</f>
        <v>0</v>
      </c>
      <c r="X282" s="17">
        <f t="shared" si="219"/>
        <v>0</v>
      </c>
      <c r="Y282" s="17">
        <f t="shared" si="219"/>
        <v>0</v>
      </c>
      <c r="Z282" s="17">
        <f t="shared" si="219"/>
        <v>0</v>
      </c>
      <c r="AA282" s="87">
        <f t="shared" si="219"/>
        <v>200</v>
      </c>
      <c r="AB282" s="87">
        <f t="shared" si="219"/>
        <v>200</v>
      </c>
      <c r="AC282" s="286">
        <f t="shared" si="203"/>
        <v>200</v>
      </c>
      <c r="AD282" s="281"/>
      <c r="AG282" s="87"/>
    </row>
    <row r="283" spans="1:33" s="126" customFormat="1" ht="24.75" customHeight="1" hidden="1">
      <c r="A283" s="20" t="s">
        <v>377</v>
      </c>
      <c r="B283" s="124">
        <v>31332</v>
      </c>
      <c r="C283" s="135" t="s">
        <v>54</v>
      </c>
      <c r="D283" s="125">
        <v>15000</v>
      </c>
      <c r="E283" s="125">
        <v>0</v>
      </c>
      <c r="F283" s="7">
        <f>SUM(D283+E283)</f>
        <v>15000</v>
      </c>
      <c r="G283" s="7">
        <v>600</v>
      </c>
      <c r="H283" s="7">
        <v>0</v>
      </c>
      <c r="I283" s="7">
        <v>0</v>
      </c>
      <c r="J283" s="114">
        <v>600</v>
      </c>
      <c r="K283" s="114">
        <v>0</v>
      </c>
      <c r="L283" s="7">
        <v>600</v>
      </c>
      <c r="M283" s="7"/>
      <c r="N283" s="7"/>
      <c r="O283" s="7">
        <v>307.55</v>
      </c>
      <c r="P283" s="279"/>
      <c r="Q283" s="279"/>
      <c r="R283" s="279"/>
      <c r="S283" s="279"/>
      <c r="T283" s="279"/>
      <c r="U283" s="280"/>
      <c r="W283" s="20">
        <v>0</v>
      </c>
      <c r="X283" s="20"/>
      <c r="Y283" s="20"/>
      <c r="Z283" s="20"/>
      <c r="AA283" s="125">
        <v>200</v>
      </c>
      <c r="AB283" s="125">
        <v>200</v>
      </c>
      <c r="AC283" s="286">
        <f t="shared" si="203"/>
        <v>200</v>
      </c>
      <c r="AD283" s="281"/>
      <c r="AG283" s="125">
        <v>0</v>
      </c>
    </row>
    <row r="284" spans="1:33" s="52" customFormat="1" ht="21" customHeight="1">
      <c r="A284" s="17"/>
      <c r="B284" s="86">
        <v>32</v>
      </c>
      <c r="C284" s="143" t="s">
        <v>58</v>
      </c>
      <c r="D284" s="87"/>
      <c r="E284" s="87"/>
      <c r="F284" s="19"/>
      <c r="G284" s="19">
        <f>SUM(G285+G288+G295)</f>
        <v>151440</v>
      </c>
      <c r="H284" s="19">
        <v>133760</v>
      </c>
      <c r="I284" s="19">
        <f aca="true" t="shared" si="220" ref="I284:P284">SUM(I285+I288+I295)</f>
        <v>142470</v>
      </c>
      <c r="J284" s="98">
        <f t="shared" si="220"/>
        <v>151440</v>
      </c>
      <c r="K284" s="98">
        <f t="shared" si="220"/>
        <v>-18600</v>
      </c>
      <c r="L284" s="19">
        <f t="shared" si="220"/>
        <v>118000</v>
      </c>
      <c r="M284" s="19">
        <f t="shared" si="220"/>
        <v>0</v>
      </c>
      <c r="N284" s="19">
        <f t="shared" si="220"/>
        <v>0</v>
      </c>
      <c r="O284" s="19">
        <f t="shared" si="220"/>
        <v>118000</v>
      </c>
      <c r="P284" s="19">
        <f t="shared" si="220"/>
        <v>-22180</v>
      </c>
      <c r="Q284" s="39">
        <f t="shared" si="205"/>
        <v>95820</v>
      </c>
      <c r="R284" s="19">
        <v>27773.2</v>
      </c>
      <c r="S284" s="56">
        <f t="shared" si="206"/>
        <v>68046.8</v>
      </c>
      <c r="T284" s="19">
        <f aca="true" t="shared" si="221" ref="T284:Y284">SUM(T288+T295)</f>
        <v>-3180</v>
      </c>
      <c r="U284" s="186">
        <f t="shared" si="221"/>
        <v>89900</v>
      </c>
      <c r="V284" s="186">
        <f t="shared" si="221"/>
        <v>13000</v>
      </c>
      <c r="W284" s="77">
        <f t="shared" si="221"/>
        <v>102900</v>
      </c>
      <c r="X284" s="77">
        <f t="shared" si="221"/>
        <v>55575.130000000005</v>
      </c>
      <c r="Y284" s="77">
        <f t="shared" si="221"/>
        <v>0</v>
      </c>
      <c r="Z284" s="77">
        <f t="shared" si="170"/>
        <v>55575.130000000005</v>
      </c>
      <c r="AA284" s="77">
        <f aca="true" t="shared" si="222" ref="AA284:AG284">SUM(AA288+AA295+AA285)</f>
        <v>-1820</v>
      </c>
      <c r="AB284" s="77">
        <f t="shared" si="222"/>
        <v>101080</v>
      </c>
      <c r="AC284" s="77">
        <f t="shared" si="222"/>
        <v>101080</v>
      </c>
      <c r="AD284" s="77">
        <f t="shared" si="222"/>
        <v>0</v>
      </c>
      <c r="AE284" s="77">
        <f t="shared" si="222"/>
        <v>0</v>
      </c>
      <c r="AF284" s="77">
        <f t="shared" si="222"/>
        <v>0</v>
      </c>
      <c r="AG284" s="77">
        <f t="shared" si="222"/>
        <v>98772.64</v>
      </c>
    </row>
    <row r="285" spans="1:33" s="52" customFormat="1" ht="17.25" customHeight="1">
      <c r="A285" s="17"/>
      <c r="B285" s="86">
        <v>321</v>
      </c>
      <c r="C285" s="143" t="s">
        <v>71</v>
      </c>
      <c r="D285" s="87"/>
      <c r="E285" s="87"/>
      <c r="F285" s="19"/>
      <c r="G285" s="19">
        <v>1600</v>
      </c>
      <c r="H285" s="19">
        <v>133760</v>
      </c>
      <c r="I285" s="19">
        <f aca="true" t="shared" si="223" ref="I285:O286">SUM(I286)</f>
        <v>0</v>
      </c>
      <c r="J285" s="98">
        <f t="shared" si="223"/>
        <v>1600</v>
      </c>
      <c r="K285" s="98">
        <f t="shared" si="223"/>
        <v>-1600</v>
      </c>
      <c r="L285" s="19">
        <f t="shared" si="223"/>
        <v>0</v>
      </c>
      <c r="M285" s="19">
        <f t="shared" si="223"/>
        <v>0</v>
      </c>
      <c r="N285" s="19">
        <f t="shared" si="223"/>
        <v>0</v>
      </c>
      <c r="O285" s="19">
        <f t="shared" si="223"/>
        <v>0</v>
      </c>
      <c r="P285" s="19"/>
      <c r="Q285" s="39">
        <f t="shared" si="205"/>
        <v>0</v>
      </c>
      <c r="R285" s="19"/>
      <c r="S285" s="56">
        <f t="shared" si="206"/>
        <v>0</v>
      </c>
      <c r="T285" s="19"/>
      <c r="U285" s="186"/>
      <c r="V285" s="195"/>
      <c r="W285" s="195">
        <f aca="true" t="shared" si="224" ref="W285:AG286">SUM(W286)</f>
        <v>0</v>
      </c>
      <c r="X285" s="195">
        <f t="shared" si="224"/>
        <v>0</v>
      </c>
      <c r="Y285" s="195">
        <f t="shared" si="224"/>
        <v>0</v>
      </c>
      <c r="Z285" s="195">
        <f t="shared" si="224"/>
        <v>0</v>
      </c>
      <c r="AA285" s="195">
        <f t="shared" si="224"/>
        <v>1100</v>
      </c>
      <c r="AB285" s="195">
        <f t="shared" si="224"/>
        <v>1100</v>
      </c>
      <c r="AC285" s="195">
        <f t="shared" si="224"/>
        <v>1100</v>
      </c>
      <c r="AD285" s="195">
        <f t="shared" si="224"/>
        <v>0</v>
      </c>
      <c r="AE285" s="195">
        <f t="shared" si="224"/>
        <v>0</v>
      </c>
      <c r="AF285" s="195">
        <f t="shared" si="224"/>
        <v>0</v>
      </c>
      <c r="AG285" s="195">
        <f t="shared" si="224"/>
        <v>694.2</v>
      </c>
    </row>
    <row r="286" spans="1:33" s="52" customFormat="1" ht="18.75" customHeight="1" hidden="1">
      <c r="A286" s="17"/>
      <c r="B286" s="86">
        <v>3212</v>
      </c>
      <c r="C286" s="143" t="s">
        <v>76</v>
      </c>
      <c r="D286" s="87"/>
      <c r="E286" s="87"/>
      <c r="F286" s="19"/>
      <c r="G286" s="19">
        <v>1600</v>
      </c>
      <c r="H286" s="19">
        <v>133760</v>
      </c>
      <c r="I286" s="19">
        <f t="shared" si="223"/>
        <v>0</v>
      </c>
      <c r="J286" s="98">
        <f t="shared" si="223"/>
        <v>1600</v>
      </c>
      <c r="K286" s="98">
        <f t="shared" si="223"/>
        <v>-1600</v>
      </c>
      <c r="L286" s="19">
        <f t="shared" si="223"/>
        <v>0</v>
      </c>
      <c r="M286" s="19">
        <f t="shared" si="223"/>
        <v>0</v>
      </c>
      <c r="N286" s="19">
        <f t="shared" si="223"/>
        <v>0</v>
      </c>
      <c r="O286" s="19">
        <f t="shared" si="223"/>
        <v>0</v>
      </c>
      <c r="P286" s="19"/>
      <c r="Q286" s="39">
        <f t="shared" si="205"/>
        <v>0</v>
      </c>
      <c r="R286" s="19"/>
      <c r="S286" s="56">
        <f t="shared" si="206"/>
        <v>0</v>
      </c>
      <c r="T286" s="19"/>
      <c r="U286" s="186"/>
      <c r="V286" s="195"/>
      <c r="W286" s="195">
        <f t="shared" si="224"/>
        <v>0</v>
      </c>
      <c r="X286" s="195">
        <f t="shared" si="224"/>
        <v>0</v>
      </c>
      <c r="Y286" s="195">
        <f t="shared" si="224"/>
        <v>0</v>
      </c>
      <c r="Z286" s="195">
        <f t="shared" si="224"/>
        <v>0</v>
      </c>
      <c r="AA286" s="195">
        <f t="shared" si="224"/>
        <v>1100</v>
      </c>
      <c r="AB286" s="195">
        <f t="shared" si="224"/>
        <v>1100</v>
      </c>
      <c r="AC286" s="195">
        <f t="shared" si="224"/>
        <v>1100</v>
      </c>
      <c r="AD286" s="195">
        <f t="shared" si="224"/>
        <v>0</v>
      </c>
      <c r="AE286" s="195">
        <f t="shared" si="224"/>
        <v>0</v>
      </c>
      <c r="AF286" s="195">
        <f t="shared" si="224"/>
        <v>0</v>
      </c>
      <c r="AG286" s="195">
        <f t="shared" si="224"/>
        <v>694.2</v>
      </c>
    </row>
    <row r="287" spans="1:33" s="126" customFormat="1" ht="22.5" customHeight="1" hidden="1">
      <c r="A287" s="20" t="s">
        <v>282</v>
      </c>
      <c r="B287" s="124">
        <v>32121</v>
      </c>
      <c r="C287" s="135" t="s">
        <v>77</v>
      </c>
      <c r="D287" s="125"/>
      <c r="E287" s="125"/>
      <c r="F287" s="7"/>
      <c r="G287" s="7">
        <v>1600</v>
      </c>
      <c r="H287" s="7">
        <v>133760</v>
      </c>
      <c r="I287" s="7">
        <v>0</v>
      </c>
      <c r="J287" s="114">
        <v>1600</v>
      </c>
      <c r="K287" s="114">
        <v>-1600</v>
      </c>
      <c r="L287" s="7">
        <v>0</v>
      </c>
      <c r="M287" s="7"/>
      <c r="N287" s="7">
        <v>0</v>
      </c>
      <c r="O287" s="7">
        <v>0</v>
      </c>
      <c r="P287" s="7"/>
      <c r="Q287" s="41">
        <f t="shared" si="205"/>
        <v>0</v>
      </c>
      <c r="R287" s="7"/>
      <c r="S287" s="42">
        <f t="shared" si="206"/>
        <v>0</v>
      </c>
      <c r="T287" s="7"/>
      <c r="U287" s="187"/>
      <c r="V287" s="196"/>
      <c r="W287" s="196">
        <v>0</v>
      </c>
      <c r="X287" s="196"/>
      <c r="Y287" s="196"/>
      <c r="Z287" s="85">
        <f t="shared" si="170"/>
        <v>0</v>
      </c>
      <c r="AA287" s="196">
        <v>1100</v>
      </c>
      <c r="AB287" s="196">
        <v>1100</v>
      </c>
      <c r="AC287" s="286">
        <f t="shared" si="203"/>
        <v>1100</v>
      </c>
      <c r="AD287" s="281"/>
      <c r="AE287" s="272"/>
      <c r="AF287" s="248"/>
      <c r="AG287" s="196">
        <v>694.2</v>
      </c>
    </row>
    <row r="288" spans="1:33" s="52" customFormat="1" ht="10.5" customHeight="1">
      <c r="A288" s="17"/>
      <c r="B288" s="86">
        <v>322</v>
      </c>
      <c r="C288" s="143" t="s">
        <v>83</v>
      </c>
      <c r="D288" s="87">
        <v>125800</v>
      </c>
      <c r="E288" s="87">
        <f>SUM(E292+E289)</f>
        <v>-2040</v>
      </c>
      <c r="F288" s="87">
        <f>SUM(F292+F289)</f>
        <v>123760</v>
      </c>
      <c r="G288" s="87">
        <f>SUM(G292+G289)</f>
        <v>139840</v>
      </c>
      <c r="H288" s="87">
        <v>123760</v>
      </c>
      <c r="I288" s="87">
        <f aca="true" t="shared" si="225" ref="I288:P288">SUM(I292+I289)</f>
        <v>134811.97</v>
      </c>
      <c r="J288" s="127">
        <f t="shared" si="225"/>
        <v>139840</v>
      </c>
      <c r="K288" s="127">
        <f t="shared" si="225"/>
        <v>-12000</v>
      </c>
      <c r="L288" s="87">
        <f t="shared" si="225"/>
        <v>108000</v>
      </c>
      <c r="M288" s="87">
        <f t="shared" si="225"/>
        <v>0</v>
      </c>
      <c r="N288" s="87">
        <f t="shared" si="225"/>
        <v>0</v>
      </c>
      <c r="O288" s="87">
        <f t="shared" si="225"/>
        <v>108000</v>
      </c>
      <c r="P288" s="87">
        <f t="shared" si="225"/>
        <v>-17180</v>
      </c>
      <c r="Q288" s="39">
        <f t="shared" si="205"/>
        <v>90820</v>
      </c>
      <c r="R288" s="87">
        <v>27689.2</v>
      </c>
      <c r="S288" s="56">
        <f t="shared" si="206"/>
        <v>63130.8</v>
      </c>
      <c r="T288" s="87">
        <f aca="true" t="shared" si="226" ref="T288:Y288">SUM(T289+T292)</f>
        <v>-180</v>
      </c>
      <c r="U288" s="186">
        <f t="shared" si="226"/>
        <v>87900</v>
      </c>
      <c r="V288" s="186">
        <f t="shared" si="226"/>
        <v>13000</v>
      </c>
      <c r="W288" s="77">
        <f t="shared" si="226"/>
        <v>100900</v>
      </c>
      <c r="X288" s="77">
        <f t="shared" si="226"/>
        <v>55575.130000000005</v>
      </c>
      <c r="Y288" s="77">
        <f t="shared" si="226"/>
        <v>0</v>
      </c>
      <c r="Z288" s="77">
        <f t="shared" si="170"/>
        <v>55575.130000000005</v>
      </c>
      <c r="AA288" s="77">
        <f aca="true" t="shared" si="227" ref="AA288:AG288">SUM(AA289+AA292)</f>
        <v>-2920</v>
      </c>
      <c r="AB288" s="77">
        <f t="shared" si="227"/>
        <v>97980</v>
      </c>
      <c r="AC288" s="77">
        <f t="shared" si="227"/>
        <v>97980</v>
      </c>
      <c r="AD288" s="77">
        <f t="shared" si="227"/>
        <v>0</v>
      </c>
      <c r="AE288" s="77">
        <f t="shared" si="227"/>
        <v>0</v>
      </c>
      <c r="AF288" s="77">
        <f t="shared" si="227"/>
        <v>0</v>
      </c>
      <c r="AG288" s="77">
        <f t="shared" si="227"/>
        <v>97890.94</v>
      </c>
    </row>
    <row r="289" spans="1:33" s="52" customFormat="1" ht="12" hidden="1">
      <c r="A289" s="17"/>
      <c r="B289" s="86">
        <v>3222</v>
      </c>
      <c r="C289" s="143" t="s">
        <v>91</v>
      </c>
      <c r="D289" s="87">
        <v>102600</v>
      </c>
      <c r="E289" s="87">
        <f>SUM(E290+E291)</f>
        <v>-14840</v>
      </c>
      <c r="F289" s="87">
        <f>SUM(F290+F291)</f>
        <v>87760</v>
      </c>
      <c r="G289" s="87">
        <f>SUM(G290+G291)</f>
        <v>77760</v>
      </c>
      <c r="H289" s="87">
        <v>87760</v>
      </c>
      <c r="I289" s="87">
        <f aca="true" t="shared" si="228" ref="I289:P289">SUM(I290+I291)</f>
        <v>82953.24</v>
      </c>
      <c r="J289" s="127">
        <f t="shared" si="228"/>
        <v>77760</v>
      </c>
      <c r="K289" s="127">
        <f t="shared" si="228"/>
        <v>-12000</v>
      </c>
      <c r="L289" s="87">
        <f t="shared" si="228"/>
        <v>47200</v>
      </c>
      <c r="M289" s="87">
        <f t="shared" si="228"/>
        <v>0</v>
      </c>
      <c r="N289" s="87">
        <f t="shared" si="228"/>
        <v>0</v>
      </c>
      <c r="O289" s="87">
        <f t="shared" si="228"/>
        <v>47200</v>
      </c>
      <c r="P289" s="87">
        <f t="shared" si="228"/>
        <v>-7200</v>
      </c>
      <c r="Q289" s="39">
        <f t="shared" si="205"/>
        <v>40000</v>
      </c>
      <c r="R289" s="87">
        <v>20919.2</v>
      </c>
      <c r="S289" s="56">
        <f t="shared" si="206"/>
        <v>19080.8</v>
      </c>
      <c r="T289" s="87">
        <f aca="true" t="shared" si="229" ref="T289:Y289">SUM(T290+T291)</f>
        <v>-4400</v>
      </c>
      <c r="U289" s="186">
        <f t="shared" si="229"/>
        <v>35600</v>
      </c>
      <c r="V289" s="186">
        <f t="shared" si="229"/>
        <v>10000</v>
      </c>
      <c r="W289" s="77">
        <f t="shared" si="229"/>
        <v>45600</v>
      </c>
      <c r="X289" s="77">
        <f t="shared" si="229"/>
        <v>26479</v>
      </c>
      <c r="Y289" s="77">
        <f t="shared" si="229"/>
        <v>0</v>
      </c>
      <c r="Z289" s="77">
        <f t="shared" si="170"/>
        <v>26479</v>
      </c>
      <c r="AA289" s="77">
        <f aca="true" t="shared" si="230" ref="AA289:AG289">SUM(AA290+AA291)</f>
        <v>2700</v>
      </c>
      <c r="AB289" s="77">
        <f t="shared" si="230"/>
        <v>48300</v>
      </c>
      <c r="AC289" s="77">
        <f t="shared" si="230"/>
        <v>48300</v>
      </c>
      <c r="AD289" s="77">
        <f t="shared" si="230"/>
        <v>0</v>
      </c>
      <c r="AE289" s="77">
        <f t="shared" si="230"/>
        <v>0</v>
      </c>
      <c r="AF289" s="77">
        <f t="shared" si="230"/>
        <v>0</v>
      </c>
      <c r="AG289" s="77">
        <f t="shared" si="230"/>
        <v>56856.2</v>
      </c>
    </row>
    <row r="290" spans="1:33" s="126" customFormat="1" ht="28.5" customHeight="1" hidden="1">
      <c r="A290" s="20" t="s">
        <v>145</v>
      </c>
      <c r="B290" s="124">
        <v>32221</v>
      </c>
      <c r="C290" s="135" t="s">
        <v>348</v>
      </c>
      <c r="D290" s="125">
        <v>32800</v>
      </c>
      <c r="E290" s="125">
        <v>-12800</v>
      </c>
      <c r="F290" s="7">
        <f>SUM(D290+E290)</f>
        <v>20000</v>
      </c>
      <c r="G290" s="7">
        <v>20000</v>
      </c>
      <c r="H290" s="7">
        <v>20000</v>
      </c>
      <c r="I290" s="7">
        <v>18761.27</v>
      </c>
      <c r="J290" s="114">
        <v>20000</v>
      </c>
      <c r="K290" s="114">
        <v>0</v>
      </c>
      <c r="L290" s="7">
        <v>20000</v>
      </c>
      <c r="M290" s="7"/>
      <c r="N290" s="7">
        <v>0</v>
      </c>
      <c r="O290" s="7">
        <v>20000</v>
      </c>
      <c r="P290" s="7">
        <v>0</v>
      </c>
      <c r="Q290" s="41">
        <f t="shared" si="205"/>
        <v>20000</v>
      </c>
      <c r="R290" s="7">
        <v>5526.23</v>
      </c>
      <c r="S290" s="42">
        <f t="shared" si="206"/>
        <v>14473.77</v>
      </c>
      <c r="T290" s="7">
        <v>-4400</v>
      </c>
      <c r="U290" s="187">
        <v>15600</v>
      </c>
      <c r="V290" s="196">
        <v>0</v>
      </c>
      <c r="W290" s="196">
        <v>15600</v>
      </c>
      <c r="X290" s="196">
        <v>4797.32</v>
      </c>
      <c r="Y290" s="196"/>
      <c r="Z290" s="77">
        <f t="shared" si="170"/>
        <v>4797.32</v>
      </c>
      <c r="AA290" s="196">
        <v>0</v>
      </c>
      <c r="AB290" s="196">
        <v>15600</v>
      </c>
      <c r="AC290" s="286">
        <f t="shared" si="203"/>
        <v>15600</v>
      </c>
      <c r="AD290" s="276"/>
      <c r="AE290" s="263"/>
      <c r="AF290" s="248"/>
      <c r="AG290" s="196">
        <v>24245.26</v>
      </c>
    </row>
    <row r="291" spans="1:33" s="126" customFormat="1" ht="18.75" hidden="1">
      <c r="A291" s="20" t="s">
        <v>146</v>
      </c>
      <c r="B291" s="124">
        <v>32224</v>
      </c>
      <c r="C291" s="135" t="s">
        <v>171</v>
      </c>
      <c r="D291" s="125">
        <v>69800</v>
      </c>
      <c r="E291" s="125">
        <v>-2040</v>
      </c>
      <c r="F291" s="7">
        <f>SUM(D291+E291)</f>
        <v>67760</v>
      </c>
      <c r="G291" s="7">
        <v>57760</v>
      </c>
      <c r="H291" s="7">
        <v>67760</v>
      </c>
      <c r="I291" s="7">
        <v>64191.97</v>
      </c>
      <c r="J291" s="114">
        <v>57760</v>
      </c>
      <c r="K291" s="114">
        <v>-12000</v>
      </c>
      <c r="L291" s="7">
        <v>27200</v>
      </c>
      <c r="M291" s="7"/>
      <c r="N291" s="7">
        <v>0</v>
      </c>
      <c r="O291" s="7">
        <v>27200</v>
      </c>
      <c r="P291" s="7">
        <v>-7200</v>
      </c>
      <c r="Q291" s="41">
        <f t="shared" si="205"/>
        <v>20000</v>
      </c>
      <c r="R291" s="7">
        <v>15392.97</v>
      </c>
      <c r="S291" s="42">
        <f t="shared" si="206"/>
        <v>4607.030000000001</v>
      </c>
      <c r="T291" s="7">
        <v>0</v>
      </c>
      <c r="U291" s="187">
        <v>20000</v>
      </c>
      <c r="V291" s="196">
        <v>10000</v>
      </c>
      <c r="W291" s="196">
        <v>30000</v>
      </c>
      <c r="X291" s="196">
        <v>21681.68</v>
      </c>
      <c r="Y291" s="196"/>
      <c r="Z291" s="77">
        <f t="shared" si="170"/>
        <v>21681.68</v>
      </c>
      <c r="AA291" s="196">
        <v>2700</v>
      </c>
      <c r="AB291" s="196">
        <v>32700</v>
      </c>
      <c r="AC291" s="286">
        <f t="shared" si="203"/>
        <v>32700</v>
      </c>
      <c r="AD291" s="276"/>
      <c r="AE291" s="263"/>
      <c r="AF291" s="248"/>
      <c r="AG291" s="196">
        <v>32610.94</v>
      </c>
    </row>
    <row r="292" spans="1:33" s="52" customFormat="1" ht="12" hidden="1">
      <c r="A292" s="17"/>
      <c r="B292" s="86">
        <v>3225</v>
      </c>
      <c r="C292" s="143" t="s">
        <v>102</v>
      </c>
      <c r="D292" s="87">
        <v>23200</v>
      </c>
      <c r="E292" s="87">
        <f>SUM(E293+E294)</f>
        <v>12800</v>
      </c>
      <c r="F292" s="87">
        <f>SUM(F293+F294)</f>
        <v>36000</v>
      </c>
      <c r="G292" s="87">
        <f>SUM(G293+G294)</f>
        <v>62080</v>
      </c>
      <c r="H292" s="87">
        <v>36000</v>
      </c>
      <c r="I292" s="87">
        <f aca="true" t="shared" si="231" ref="I292:P292">SUM(I293+I294)</f>
        <v>51858.729999999996</v>
      </c>
      <c r="J292" s="127">
        <f t="shared" si="231"/>
        <v>62080</v>
      </c>
      <c r="K292" s="127">
        <f t="shared" si="231"/>
        <v>0</v>
      </c>
      <c r="L292" s="87">
        <f t="shared" si="231"/>
        <v>60800</v>
      </c>
      <c r="M292" s="87">
        <f t="shared" si="231"/>
        <v>0</v>
      </c>
      <c r="N292" s="87">
        <f t="shared" si="231"/>
        <v>0</v>
      </c>
      <c r="O292" s="87">
        <f t="shared" si="231"/>
        <v>60800</v>
      </c>
      <c r="P292" s="87">
        <f t="shared" si="231"/>
        <v>-9980</v>
      </c>
      <c r="Q292" s="39">
        <f t="shared" si="205"/>
        <v>50820</v>
      </c>
      <c r="R292" s="87">
        <v>6770</v>
      </c>
      <c r="S292" s="56">
        <f t="shared" si="206"/>
        <v>44050</v>
      </c>
      <c r="T292" s="87">
        <f aca="true" t="shared" si="232" ref="T292:Y292">SUM(T293+T294)</f>
        <v>4220</v>
      </c>
      <c r="U292" s="186">
        <f t="shared" si="232"/>
        <v>52300</v>
      </c>
      <c r="V292" s="186">
        <f t="shared" si="232"/>
        <v>3000</v>
      </c>
      <c r="W292" s="77">
        <f t="shared" si="232"/>
        <v>55300</v>
      </c>
      <c r="X292" s="77">
        <f t="shared" si="232"/>
        <v>29096.13</v>
      </c>
      <c r="Y292" s="77">
        <f t="shared" si="232"/>
        <v>0</v>
      </c>
      <c r="Z292" s="77">
        <f t="shared" si="170"/>
        <v>29096.13</v>
      </c>
      <c r="AA292" s="77">
        <f aca="true" t="shared" si="233" ref="AA292:AG292">SUM(AA293+AA294)</f>
        <v>-5620</v>
      </c>
      <c r="AB292" s="77">
        <f t="shared" si="233"/>
        <v>49680</v>
      </c>
      <c r="AC292" s="77">
        <f t="shared" si="233"/>
        <v>49680</v>
      </c>
      <c r="AD292" s="77">
        <f t="shared" si="233"/>
        <v>0</v>
      </c>
      <c r="AE292" s="77">
        <f t="shared" si="233"/>
        <v>0</v>
      </c>
      <c r="AF292" s="77">
        <f t="shared" si="233"/>
        <v>0</v>
      </c>
      <c r="AG292" s="77">
        <f t="shared" si="233"/>
        <v>41034.74</v>
      </c>
    </row>
    <row r="293" spans="1:33" s="126" customFormat="1" ht="18.75" hidden="1">
      <c r="A293" s="20" t="s">
        <v>147</v>
      </c>
      <c r="B293" s="124">
        <v>32251</v>
      </c>
      <c r="C293" s="135" t="s">
        <v>172</v>
      </c>
      <c r="D293" s="125">
        <v>23200</v>
      </c>
      <c r="E293" s="125">
        <v>-10400</v>
      </c>
      <c r="F293" s="7">
        <f>SUM(D293+E293)</f>
        <v>12800</v>
      </c>
      <c r="G293" s="7">
        <v>29440</v>
      </c>
      <c r="H293" s="7">
        <v>12800</v>
      </c>
      <c r="I293" s="7">
        <v>24178.73</v>
      </c>
      <c r="J293" s="114">
        <v>29440</v>
      </c>
      <c r="K293" s="114">
        <v>0</v>
      </c>
      <c r="L293" s="7">
        <v>28800</v>
      </c>
      <c r="M293" s="7"/>
      <c r="N293" s="7">
        <v>0</v>
      </c>
      <c r="O293" s="7">
        <v>28800</v>
      </c>
      <c r="P293" s="7">
        <v>-6480</v>
      </c>
      <c r="Q293" s="41">
        <f t="shared" si="205"/>
        <v>22320</v>
      </c>
      <c r="R293" s="7">
        <v>6770</v>
      </c>
      <c r="S293" s="42">
        <f t="shared" si="206"/>
        <v>15550</v>
      </c>
      <c r="T293" s="7">
        <v>4400</v>
      </c>
      <c r="U293" s="187">
        <v>26700</v>
      </c>
      <c r="V293" s="196">
        <v>3000</v>
      </c>
      <c r="W293" s="196">
        <v>29700</v>
      </c>
      <c r="X293" s="196">
        <v>2056.13</v>
      </c>
      <c r="Y293" s="196"/>
      <c r="Z293" s="77">
        <f t="shared" si="170"/>
        <v>2056.13</v>
      </c>
      <c r="AA293" s="196">
        <v>-7060</v>
      </c>
      <c r="AB293" s="196">
        <v>22640</v>
      </c>
      <c r="AC293" s="286">
        <f t="shared" si="203"/>
        <v>22640</v>
      </c>
      <c r="AD293" s="276"/>
      <c r="AE293" s="263"/>
      <c r="AF293" s="248"/>
      <c r="AG293" s="196">
        <v>13994.74</v>
      </c>
    </row>
    <row r="294" spans="1:33" s="126" customFormat="1" ht="18.75" hidden="1">
      <c r="A294" s="20" t="s">
        <v>190</v>
      </c>
      <c r="B294" s="124">
        <v>32251</v>
      </c>
      <c r="C294" s="135" t="s">
        <v>173</v>
      </c>
      <c r="D294" s="125">
        <v>0</v>
      </c>
      <c r="E294" s="125">
        <v>23200</v>
      </c>
      <c r="F294" s="7">
        <f>SUM(D294+E294)</f>
        <v>23200</v>
      </c>
      <c r="G294" s="7">
        <v>32640</v>
      </c>
      <c r="H294" s="7">
        <v>23200</v>
      </c>
      <c r="I294" s="7">
        <v>27680</v>
      </c>
      <c r="J294" s="114">
        <v>32640</v>
      </c>
      <c r="K294" s="114">
        <v>0</v>
      </c>
      <c r="L294" s="7">
        <v>32000</v>
      </c>
      <c r="M294" s="7"/>
      <c r="N294" s="7">
        <v>0</v>
      </c>
      <c r="O294" s="7">
        <v>32000</v>
      </c>
      <c r="P294" s="7">
        <v>-3500</v>
      </c>
      <c r="Q294" s="41">
        <f t="shared" si="205"/>
        <v>28500</v>
      </c>
      <c r="R294" s="7">
        <v>0</v>
      </c>
      <c r="S294" s="42">
        <f t="shared" si="206"/>
        <v>28500</v>
      </c>
      <c r="T294" s="7">
        <v>-180</v>
      </c>
      <c r="U294" s="187">
        <v>25600</v>
      </c>
      <c r="V294" s="196">
        <v>0</v>
      </c>
      <c r="W294" s="196">
        <v>25600</v>
      </c>
      <c r="X294" s="196">
        <v>27040</v>
      </c>
      <c r="Y294" s="196"/>
      <c r="Z294" s="77">
        <f t="shared" si="170"/>
        <v>27040</v>
      </c>
      <c r="AA294" s="196">
        <v>1440</v>
      </c>
      <c r="AB294" s="196">
        <v>27040</v>
      </c>
      <c r="AC294" s="286">
        <f t="shared" si="203"/>
        <v>27040</v>
      </c>
      <c r="AD294" s="276"/>
      <c r="AE294" s="263"/>
      <c r="AF294" s="248"/>
      <c r="AG294" s="196">
        <v>27040</v>
      </c>
    </row>
    <row r="295" spans="1:64" s="2" customFormat="1" ht="12">
      <c r="A295" s="22"/>
      <c r="B295" s="23">
        <v>323</v>
      </c>
      <c r="C295" s="144" t="s">
        <v>59</v>
      </c>
      <c r="D295" s="24">
        <v>10000</v>
      </c>
      <c r="E295" s="24">
        <f>SUM(E296)</f>
        <v>0</v>
      </c>
      <c r="F295" s="24">
        <f>SUM(F296)</f>
        <v>10000</v>
      </c>
      <c r="G295" s="24">
        <f>SUM(G296)</f>
        <v>10000</v>
      </c>
      <c r="H295" s="24">
        <v>10000</v>
      </c>
      <c r="I295" s="24">
        <f aca="true" t="shared" si="234" ref="I295:P295">SUM(I296)</f>
        <v>7658.030000000001</v>
      </c>
      <c r="J295" s="103">
        <f t="shared" si="234"/>
        <v>10000</v>
      </c>
      <c r="K295" s="103">
        <f t="shared" si="234"/>
        <v>-5000</v>
      </c>
      <c r="L295" s="24">
        <f t="shared" si="234"/>
        <v>10000</v>
      </c>
      <c r="M295" s="24">
        <f t="shared" si="234"/>
        <v>0</v>
      </c>
      <c r="N295" s="24">
        <f t="shared" si="234"/>
        <v>0</v>
      </c>
      <c r="O295" s="24">
        <f t="shared" si="234"/>
        <v>10000</v>
      </c>
      <c r="P295" s="24">
        <f t="shared" si="234"/>
        <v>-5000</v>
      </c>
      <c r="Q295" s="39">
        <f t="shared" si="205"/>
        <v>5000</v>
      </c>
      <c r="R295" s="24">
        <v>84</v>
      </c>
      <c r="S295" s="56">
        <f t="shared" si="206"/>
        <v>4916</v>
      </c>
      <c r="T295" s="24">
        <f aca="true" t="shared" si="235" ref="T295:Y295">SUM(T296)</f>
        <v>-3000</v>
      </c>
      <c r="U295" s="186">
        <f t="shared" si="235"/>
        <v>2000</v>
      </c>
      <c r="V295" s="186">
        <f t="shared" si="235"/>
        <v>0</v>
      </c>
      <c r="W295" s="77">
        <f t="shared" si="235"/>
        <v>2000</v>
      </c>
      <c r="X295" s="77">
        <f t="shared" si="235"/>
        <v>0</v>
      </c>
      <c r="Y295" s="77">
        <f t="shared" si="235"/>
        <v>0</v>
      </c>
      <c r="Z295" s="77">
        <f t="shared" si="170"/>
        <v>0</v>
      </c>
      <c r="AA295" s="77">
        <f aca="true" t="shared" si="236" ref="AA295:AG295">SUM(AA296)</f>
        <v>0</v>
      </c>
      <c r="AB295" s="77">
        <f t="shared" si="236"/>
        <v>2000</v>
      </c>
      <c r="AC295" s="77">
        <f t="shared" si="236"/>
        <v>2000</v>
      </c>
      <c r="AD295" s="77">
        <f t="shared" si="236"/>
        <v>0</v>
      </c>
      <c r="AE295" s="77">
        <f t="shared" si="236"/>
        <v>0</v>
      </c>
      <c r="AF295" s="77">
        <f t="shared" si="236"/>
        <v>0</v>
      </c>
      <c r="AG295" s="77">
        <f t="shared" si="236"/>
        <v>187.5</v>
      </c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</row>
    <row r="296" spans="1:64" s="2" customFormat="1" ht="12" hidden="1">
      <c r="A296" s="22"/>
      <c r="B296" s="23">
        <v>3232</v>
      </c>
      <c r="C296" s="144" t="s">
        <v>108</v>
      </c>
      <c r="D296" s="24">
        <v>10000</v>
      </c>
      <c r="E296" s="24">
        <f>SUM(E297+E298)</f>
        <v>0</v>
      </c>
      <c r="F296" s="24">
        <f>SUM(F297+F298)</f>
        <v>10000</v>
      </c>
      <c r="G296" s="24">
        <f>SUM(G297+G298)</f>
        <v>10000</v>
      </c>
      <c r="H296" s="24">
        <v>10000</v>
      </c>
      <c r="I296" s="24">
        <f aca="true" t="shared" si="237" ref="I296:P296">SUM(I297+I298)</f>
        <v>7658.030000000001</v>
      </c>
      <c r="J296" s="103">
        <f t="shared" si="237"/>
        <v>10000</v>
      </c>
      <c r="K296" s="103">
        <f t="shared" si="237"/>
        <v>-5000</v>
      </c>
      <c r="L296" s="24">
        <f t="shared" si="237"/>
        <v>10000</v>
      </c>
      <c r="M296" s="24">
        <f t="shared" si="237"/>
        <v>0</v>
      </c>
      <c r="N296" s="24">
        <f t="shared" si="237"/>
        <v>0</v>
      </c>
      <c r="O296" s="24">
        <f t="shared" si="237"/>
        <v>10000</v>
      </c>
      <c r="P296" s="24">
        <f t="shared" si="237"/>
        <v>-5000</v>
      </c>
      <c r="Q296" s="39">
        <f t="shared" si="205"/>
        <v>5000</v>
      </c>
      <c r="R296" s="24">
        <v>84</v>
      </c>
      <c r="S296" s="56">
        <f t="shared" si="206"/>
        <v>4916</v>
      </c>
      <c r="T296" s="24">
        <f aca="true" t="shared" si="238" ref="T296:Y296">SUM(T297+T298)</f>
        <v>-3000</v>
      </c>
      <c r="U296" s="186">
        <f t="shared" si="238"/>
        <v>2000</v>
      </c>
      <c r="V296" s="186">
        <f t="shared" si="238"/>
        <v>0</v>
      </c>
      <c r="W296" s="77">
        <f t="shared" si="238"/>
        <v>2000</v>
      </c>
      <c r="X296" s="77">
        <f t="shared" si="238"/>
        <v>0</v>
      </c>
      <c r="Y296" s="77">
        <f t="shared" si="238"/>
        <v>0</v>
      </c>
      <c r="Z296" s="77">
        <f t="shared" si="170"/>
        <v>0</v>
      </c>
      <c r="AA296" s="77">
        <f aca="true" t="shared" si="239" ref="AA296:AG296">SUM(AA297+AA298)</f>
        <v>0</v>
      </c>
      <c r="AB296" s="77">
        <f t="shared" si="239"/>
        <v>2000</v>
      </c>
      <c r="AC296" s="77">
        <f t="shared" si="239"/>
        <v>2000</v>
      </c>
      <c r="AD296" s="77">
        <f t="shared" si="239"/>
        <v>0</v>
      </c>
      <c r="AE296" s="77">
        <f t="shared" si="239"/>
        <v>0</v>
      </c>
      <c r="AF296" s="77">
        <f t="shared" si="239"/>
        <v>0</v>
      </c>
      <c r="AG296" s="77">
        <f t="shared" si="239"/>
        <v>187.5</v>
      </c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</row>
    <row r="297" spans="1:64" s="3" customFormat="1" ht="18.75" customHeight="1" hidden="1">
      <c r="A297" s="25" t="s">
        <v>148</v>
      </c>
      <c r="B297" s="26">
        <v>32321</v>
      </c>
      <c r="C297" s="136" t="s">
        <v>174</v>
      </c>
      <c r="D297" s="27">
        <v>5000</v>
      </c>
      <c r="E297" s="27">
        <v>0</v>
      </c>
      <c r="F297" s="42">
        <f>SUM(D297+E297)</f>
        <v>5000</v>
      </c>
      <c r="G297" s="42">
        <v>5000</v>
      </c>
      <c r="H297" s="42">
        <v>5000</v>
      </c>
      <c r="I297" s="42">
        <v>2658.03</v>
      </c>
      <c r="J297" s="113">
        <v>5000</v>
      </c>
      <c r="K297" s="113">
        <v>-2500</v>
      </c>
      <c r="L297" s="42">
        <v>5000</v>
      </c>
      <c r="M297" s="42"/>
      <c r="N297" s="42">
        <v>0</v>
      </c>
      <c r="O297" s="42">
        <v>5000</v>
      </c>
      <c r="P297" s="42">
        <v>-2500</v>
      </c>
      <c r="Q297" s="41">
        <f t="shared" si="205"/>
        <v>2500</v>
      </c>
      <c r="R297" s="42">
        <v>0</v>
      </c>
      <c r="S297" s="42">
        <f t="shared" si="206"/>
        <v>2500</v>
      </c>
      <c r="T297" s="42">
        <v>-2500</v>
      </c>
      <c r="U297" s="187">
        <v>0</v>
      </c>
      <c r="V297" s="196">
        <v>0</v>
      </c>
      <c r="W297" s="196">
        <v>0</v>
      </c>
      <c r="X297" s="196"/>
      <c r="Y297" s="196"/>
      <c r="Z297" s="77">
        <f t="shared" si="170"/>
        <v>0</v>
      </c>
      <c r="AA297" s="196"/>
      <c r="AB297" s="196"/>
      <c r="AC297" s="286">
        <f t="shared" si="203"/>
        <v>0</v>
      </c>
      <c r="AD297" s="276"/>
      <c r="AE297" s="263"/>
      <c r="AF297" s="243"/>
      <c r="AG297" s="19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</row>
    <row r="298" spans="1:64" s="3" customFormat="1" ht="16.5" customHeight="1" hidden="1">
      <c r="A298" s="25" t="s">
        <v>149</v>
      </c>
      <c r="B298" s="26">
        <v>32322</v>
      </c>
      <c r="C298" s="136" t="s">
        <v>175</v>
      </c>
      <c r="D298" s="27">
        <v>5000</v>
      </c>
      <c r="E298" s="27">
        <v>0</v>
      </c>
      <c r="F298" s="42">
        <f>SUM(D298+E298)</f>
        <v>5000</v>
      </c>
      <c r="G298" s="42">
        <v>5000</v>
      </c>
      <c r="H298" s="42">
        <v>5000</v>
      </c>
      <c r="I298" s="42">
        <v>5000</v>
      </c>
      <c r="J298" s="113">
        <v>5000</v>
      </c>
      <c r="K298" s="113">
        <v>-2500</v>
      </c>
      <c r="L298" s="42">
        <v>5000</v>
      </c>
      <c r="M298" s="42"/>
      <c r="N298" s="42">
        <v>0</v>
      </c>
      <c r="O298" s="42">
        <v>5000</v>
      </c>
      <c r="P298" s="42">
        <v>-2500</v>
      </c>
      <c r="Q298" s="41">
        <f t="shared" si="205"/>
        <v>2500</v>
      </c>
      <c r="R298" s="42">
        <v>84</v>
      </c>
      <c r="S298" s="42">
        <f t="shared" si="206"/>
        <v>2416</v>
      </c>
      <c r="T298" s="42">
        <v>-500</v>
      </c>
      <c r="U298" s="187">
        <v>2000</v>
      </c>
      <c r="V298" s="196">
        <v>0</v>
      </c>
      <c r="W298" s="196">
        <v>2000</v>
      </c>
      <c r="X298" s="196">
        <v>0</v>
      </c>
      <c r="Y298" s="196"/>
      <c r="Z298" s="77">
        <f aca="true" t="shared" si="240" ref="Z298:Z358">SUM(X298+Y298)</f>
        <v>0</v>
      </c>
      <c r="AA298" s="196">
        <v>0</v>
      </c>
      <c r="AB298" s="196">
        <v>2000</v>
      </c>
      <c r="AC298" s="286">
        <f t="shared" si="203"/>
        <v>2000</v>
      </c>
      <c r="AD298" s="276"/>
      <c r="AE298" s="263"/>
      <c r="AF298" s="243"/>
      <c r="AG298" s="196">
        <v>187.5</v>
      </c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</row>
    <row r="299" spans="1:64" s="3" customFormat="1" ht="18.75" hidden="1">
      <c r="A299" s="25"/>
      <c r="B299" s="26">
        <v>31333</v>
      </c>
      <c r="C299" s="136" t="s">
        <v>57</v>
      </c>
      <c r="D299" s="27">
        <v>3000</v>
      </c>
      <c r="E299" s="27">
        <v>-3000</v>
      </c>
      <c r="F299" s="42">
        <f>SUM(D299+E299)</f>
        <v>0</v>
      </c>
      <c r="G299" s="42"/>
      <c r="H299" s="42"/>
      <c r="I299" s="42"/>
      <c r="J299" s="113"/>
      <c r="K299" s="113"/>
      <c r="L299" s="42"/>
      <c r="M299" s="42"/>
      <c r="N299" s="42"/>
      <c r="O299" s="42"/>
      <c r="P299" s="42"/>
      <c r="Q299" s="164">
        <f t="shared" si="205"/>
        <v>0</v>
      </c>
      <c r="R299" s="42"/>
      <c r="S299" s="42">
        <f t="shared" si="206"/>
        <v>0</v>
      </c>
      <c r="T299" s="42"/>
      <c r="U299" s="186"/>
      <c r="V299" s="195"/>
      <c r="W299" s="195"/>
      <c r="X299" s="195"/>
      <c r="Y299" s="195"/>
      <c r="Z299" s="77">
        <f t="shared" si="240"/>
        <v>0</v>
      </c>
      <c r="AA299" s="195"/>
      <c r="AB299" s="195"/>
      <c r="AC299" s="286">
        <f t="shared" si="203"/>
        <v>0</v>
      </c>
      <c r="AD299" s="276"/>
      <c r="AE299" s="263"/>
      <c r="AF299" s="243"/>
      <c r="AG299" s="195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</row>
    <row r="300" spans="1:64" s="53" customFormat="1" ht="18.75" customHeight="1" hidden="1">
      <c r="A300" s="14" t="s">
        <v>9</v>
      </c>
      <c r="B300" s="50"/>
      <c r="C300" s="134" t="s">
        <v>182</v>
      </c>
      <c r="D300" s="51">
        <v>0</v>
      </c>
      <c r="E300" s="51">
        <v>2040</v>
      </c>
      <c r="F300" s="38">
        <v>2040</v>
      </c>
      <c r="G300" s="38">
        <f>SUM(G301)</f>
        <v>53</v>
      </c>
      <c r="H300" s="38">
        <v>2040</v>
      </c>
      <c r="I300" s="38">
        <f>SUM(I301)</f>
        <v>2039.98</v>
      </c>
      <c r="J300" s="101">
        <f>SUM(J301)</f>
        <v>53</v>
      </c>
      <c r="K300" s="101">
        <v>0</v>
      </c>
      <c r="L300" s="38">
        <v>0</v>
      </c>
      <c r="M300" s="38">
        <v>53</v>
      </c>
      <c r="N300" s="38"/>
      <c r="O300" s="38"/>
      <c r="P300" s="38"/>
      <c r="Q300" s="164">
        <f t="shared" si="205"/>
        <v>0</v>
      </c>
      <c r="R300" s="38"/>
      <c r="S300" s="42">
        <f t="shared" si="206"/>
        <v>0</v>
      </c>
      <c r="T300" s="38"/>
      <c r="U300" s="186"/>
      <c r="V300" s="195"/>
      <c r="W300" s="195"/>
      <c r="X300" s="195"/>
      <c r="Y300" s="195"/>
      <c r="Z300" s="77">
        <f t="shared" si="240"/>
        <v>0</v>
      </c>
      <c r="AA300" s="195"/>
      <c r="AB300" s="195"/>
      <c r="AC300" s="286">
        <f t="shared" si="203"/>
        <v>0</v>
      </c>
      <c r="AD300" s="276"/>
      <c r="AE300" s="263"/>
      <c r="AF300" s="242"/>
      <c r="AG300" s="195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</row>
    <row r="301" spans="1:64" s="2" customFormat="1" ht="18.75" customHeight="1" hidden="1">
      <c r="A301" s="22"/>
      <c r="B301" s="23">
        <v>3</v>
      </c>
      <c r="C301" s="146" t="s">
        <v>40</v>
      </c>
      <c r="D301" s="24">
        <v>0</v>
      </c>
      <c r="E301" s="24">
        <v>2040</v>
      </c>
      <c r="F301" s="39">
        <v>2040</v>
      </c>
      <c r="G301" s="77">
        <v>53</v>
      </c>
      <c r="H301" s="77">
        <v>2040</v>
      </c>
      <c r="I301" s="39">
        <f>SUM(I302)</f>
        <v>2039.98</v>
      </c>
      <c r="J301" s="102">
        <v>53</v>
      </c>
      <c r="K301" s="100">
        <v>0</v>
      </c>
      <c r="L301" s="77">
        <v>0</v>
      </c>
      <c r="M301" s="77">
        <v>53</v>
      </c>
      <c r="N301" s="77"/>
      <c r="O301" s="77"/>
      <c r="P301" s="77"/>
      <c r="Q301" s="164">
        <f t="shared" si="205"/>
        <v>0</v>
      </c>
      <c r="R301" s="77"/>
      <c r="S301" s="42">
        <f t="shared" si="206"/>
        <v>0</v>
      </c>
      <c r="T301" s="77"/>
      <c r="U301" s="186"/>
      <c r="V301" s="195"/>
      <c r="W301" s="195"/>
      <c r="X301" s="195"/>
      <c r="Y301" s="195"/>
      <c r="Z301" s="77">
        <f t="shared" si="240"/>
        <v>0</v>
      </c>
      <c r="AA301" s="195"/>
      <c r="AB301" s="195"/>
      <c r="AC301" s="286">
        <f t="shared" si="203"/>
        <v>0</v>
      </c>
      <c r="AD301" s="276"/>
      <c r="AE301" s="263"/>
      <c r="AF301" s="240"/>
      <c r="AG301" s="195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</row>
    <row r="302" spans="1:64" s="2" customFormat="1" ht="18.75" customHeight="1" hidden="1">
      <c r="A302" s="22"/>
      <c r="B302" s="23">
        <v>32</v>
      </c>
      <c r="C302" s="146" t="s">
        <v>58</v>
      </c>
      <c r="D302" s="24">
        <v>0</v>
      </c>
      <c r="E302" s="24">
        <v>2040</v>
      </c>
      <c r="F302" s="39">
        <v>2040</v>
      </c>
      <c r="G302" s="77">
        <v>53</v>
      </c>
      <c r="H302" s="77">
        <v>2040</v>
      </c>
      <c r="I302" s="39">
        <f>SUM(I303)</f>
        <v>2039.98</v>
      </c>
      <c r="J302" s="102">
        <v>53</v>
      </c>
      <c r="K302" s="100">
        <v>0</v>
      </c>
      <c r="L302" s="77">
        <v>0</v>
      </c>
      <c r="M302" s="77">
        <v>53</v>
      </c>
      <c r="N302" s="77"/>
      <c r="O302" s="77"/>
      <c r="P302" s="77"/>
      <c r="Q302" s="164">
        <f t="shared" si="205"/>
        <v>0</v>
      </c>
      <c r="R302" s="77"/>
      <c r="S302" s="42">
        <f t="shared" si="206"/>
        <v>0</v>
      </c>
      <c r="T302" s="77"/>
      <c r="U302" s="186"/>
      <c r="V302" s="195"/>
      <c r="W302" s="195"/>
      <c r="X302" s="195"/>
      <c r="Y302" s="195"/>
      <c r="Z302" s="77">
        <f t="shared" si="240"/>
        <v>0</v>
      </c>
      <c r="AA302" s="195"/>
      <c r="AB302" s="195"/>
      <c r="AC302" s="286">
        <f t="shared" si="203"/>
        <v>0</v>
      </c>
      <c r="AD302" s="276"/>
      <c r="AE302" s="263"/>
      <c r="AF302" s="240"/>
      <c r="AG302" s="195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</row>
    <row r="303" spans="1:64" s="2" customFormat="1" ht="18.75" customHeight="1" hidden="1">
      <c r="A303" s="22"/>
      <c r="B303" s="23">
        <v>323</v>
      </c>
      <c r="C303" s="146" t="s">
        <v>59</v>
      </c>
      <c r="D303" s="24">
        <v>0</v>
      </c>
      <c r="E303" s="24">
        <v>2040</v>
      </c>
      <c r="F303" s="39">
        <v>2040</v>
      </c>
      <c r="G303" s="77">
        <v>53</v>
      </c>
      <c r="H303" s="77">
        <v>2040</v>
      </c>
      <c r="I303" s="39">
        <f>SUM(I304)</f>
        <v>2039.98</v>
      </c>
      <c r="J303" s="102">
        <v>53</v>
      </c>
      <c r="K303" s="100">
        <v>0</v>
      </c>
      <c r="L303" s="77">
        <v>0</v>
      </c>
      <c r="M303" s="77">
        <v>53</v>
      </c>
      <c r="N303" s="77"/>
      <c r="O303" s="77"/>
      <c r="P303" s="77"/>
      <c r="Q303" s="164">
        <f t="shared" si="205"/>
        <v>0</v>
      </c>
      <c r="R303" s="77"/>
      <c r="S303" s="42">
        <f t="shared" si="206"/>
        <v>0</v>
      </c>
      <c r="T303" s="77"/>
      <c r="U303" s="186"/>
      <c r="V303" s="195"/>
      <c r="W303" s="195"/>
      <c r="X303" s="195"/>
      <c r="Y303" s="195"/>
      <c r="Z303" s="77">
        <f t="shared" si="240"/>
        <v>0</v>
      </c>
      <c r="AA303" s="195"/>
      <c r="AB303" s="195"/>
      <c r="AC303" s="286">
        <f t="shared" si="203"/>
        <v>0</v>
      </c>
      <c r="AD303" s="276"/>
      <c r="AE303" s="263"/>
      <c r="AF303" s="242"/>
      <c r="AG303" s="195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</row>
    <row r="304" spans="1:64" s="2" customFormat="1" ht="18.75" customHeight="1" hidden="1">
      <c r="A304" s="22"/>
      <c r="B304" s="23">
        <v>3232</v>
      </c>
      <c r="C304" s="146" t="s">
        <v>108</v>
      </c>
      <c r="D304" s="24">
        <v>0</v>
      </c>
      <c r="E304" s="24">
        <v>2040</v>
      </c>
      <c r="F304" s="39">
        <v>2040</v>
      </c>
      <c r="G304" s="77">
        <v>53</v>
      </c>
      <c r="H304" s="77">
        <v>2040</v>
      </c>
      <c r="I304" s="39">
        <f>SUM(I305)</f>
        <v>2039.98</v>
      </c>
      <c r="J304" s="102">
        <v>53</v>
      </c>
      <c r="K304" s="100">
        <v>0</v>
      </c>
      <c r="L304" s="77">
        <v>0</v>
      </c>
      <c r="M304" s="77">
        <v>53</v>
      </c>
      <c r="N304" s="77"/>
      <c r="O304" s="77"/>
      <c r="P304" s="77"/>
      <c r="Q304" s="164">
        <f t="shared" si="205"/>
        <v>0</v>
      </c>
      <c r="R304" s="77"/>
      <c r="S304" s="42">
        <f t="shared" si="206"/>
        <v>0</v>
      </c>
      <c r="T304" s="77"/>
      <c r="U304" s="186"/>
      <c r="V304" s="195"/>
      <c r="W304" s="195"/>
      <c r="X304" s="195"/>
      <c r="Y304" s="195"/>
      <c r="Z304" s="77">
        <f t="shared" si="240"/>
        <v>0</v>
      </c>
      <c r="AA304" s="195"/>
      <c r="AB304" s="195"/>
      <c r="AC304" s="286">
        <f t="shared" si="203"/>
        <v>0</v>
      </c>
      <c r="AD304" s="276"/>
      <c r="AE304" s="263"/>
      <c r="AF304" s="242"/>
      <c r="AG304" s="195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</row>
    <row r="305" spans="1:64" s="76" customFormat="1" ht="18.75" customHeight="1" hidden="1">
      <c r="A305" s="73" t="s">
        <v>283</v>
      </c>
      <c r="B305" s="74">
        <v>32321</v>
      </c>
      <c r="C305" s="158" t="s">
        <v>277</v>
      </c>
      <c r="D305" s="75">
        <v>0</v>
      </c>
      <c r="E305" s="75">
        <v>2040</v>
      </c>
      <c r="F305" s="41">
        <v>2040</v>
      </c>
      <c r="G305" s="41">
        <v>53</v>
      </c>
      <c r="H305" s="41">
        <v>2040</v>
      </c>
      <c r="I305" s="41">
        <v>2039.98</v>
      </c>
      <c r="J305" s="99">
        <v>53</v>
      </c>
      <c r="K305" s="99">
        <v>0</v>
      </c>
      <c r="L305" s="85">
        <v>0</v>
      </c>
      <c r="M305" s="41"/>
      <c r="N305" s="41"/>
      <c r="O305" s="85"/>
      <c r="P305" s="85"/>
      <c r="Q305" s="164">
        <f t="shared" si="205"/>
        <v>0</v>
      </c>
      <c r="R305" s="85"/>
      <c r="S305" s="42">
        <f t="shared" si="206"/>
        <v>0</v>
      </c>
      <c r="T305" s="85"/>
      <c r="U305" s="186"/>
      <c r="V305" s="195"/>
      <c r="W305" s="195"/>
      <c r="X305" s="195"/>
      <c r="Y305" s="195"/>
      <c r="Z305" s="77">
        <f t="shared" si="240"/>
        <v>0</v>
      </c>
      <c r="AA305" s="195"/>
      <c r="AB305" s="195"/>
      <c r="AC305" s="286">
        <f t="shared" si="203"/>
        <v>0</v>
      </c>
      <c r="AD305" s="276"/>
      <c r="AE305" s="263"/>
      <c r="AF305" s="241"/>
      <c r="AG305" s="195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</row>
    <row r="306" spans="1:33" s="52" customFormat="1" ht="12.75" customHeight="1">
      <c r="A306" s="14" t="s">
        <v>9</v>
      </c>
      <c r="B306" s="15" t="s">
        <v>5</v>
      </c>
      <c r="C306" s="133" t="s">
        <v>19</v>
      </c>
      <c r="D306" s="16">
        <v>2000</v>
      </c>
      <c r="E306" s="16">
        <f aca="true" t="shared" si="241" ref="E306:G310">SUM(E307)</f>
        <v>-150</v>
      </c>
      <c r="F306" s="16">
        <f t="shared" si="241"/>
        <v>1850</v>
      </c>
      <c r="G306" s="16">
        <f t="shared" si="241"/>
        <v>2000</v>
      </c>
      <c r="H306" s="16">
        <v>0</v>
      </c>
      <c r="I306" s="16">
        <f aca="true" t="shared" si="242" ref="I306:N310">SUM(I307)</f>
        <v>0</v>
      </c>
      <c r="J306" s="97">
        <f t="shared" si="242"/>
        <v>2000</v>
      </c>
      <c r="K306" s="97">
        <f t="shared" si="242"/>
        <v>0</v>
      </c>
      <c r="L306" s="16">
        <f t="shared" si="242"/>
        <v>2000</v>
      </c>
      <c r="M306" s="16">
        <f t="shared" si="242"/>
        <v>0</v>
      </c>
      <c r="N306" s="16">
        <f t="shared" si="242"/>
        <v>-2000</v>
      </c>
      <c r="O306" s="16">
        <v>2000</v>
      </c>
      <c r="P306" s="16">
        <v>0</v>
      </c>
      <c r="Q306" s="38">
        <f t="shared" si="205"/>
        <v>2000</v>
      </c>
      <c r="R306" s="16">
        <v>0</v>
      </c>
      <c r="S306" s="16">
        <f t="shared" si="206"/>
        <v>2000</v>
      </c>
      <c r="T306" s="16">
        <v>0</v>
      </c>
      <c r="U306" s="181">
        <v>2000</v>
      </c>
      <c r="V306" s="190">
        <v>0</v>
      </c>
      <c r="W306" s="190">
        <v>2000</v>
      </c>
      <c r="X306" s="190">
        <v>0</v>
      </c>
      <c r="Y306" s="190"/>
      <c r="Z306" s="38">
        <f t="shared" si="240"/>
        <v>0</v>
      </c>
      <c r="AA306" s="190">
        <v>0</v>
      </c>
      <c r="AB306" s="190">
        <v>2000</v>
      </c>
      <c r="AC306" s="286">
        <f t="shared" si="203"/>
        <v>2000</v>
      </c>
      <c r="AD306" s="276"/>
      <c r="AE306" s="263"/>
      <c r="AF306" s="242"/>
      <c r="AG306" s="190">
        <v>1259.99</v>
      </c>
    </row>
    <row r="307" spans="1:33" s="52" customFormat="1" ht="12.75" customHeight="1">
      <c r="A307" s="22"/>
      <c r="B307" s="86">
        <v>3</v>
      </c>
      <c r="C307" s="143" t="s">
        <v>40</v>
      </c>
      <c r="D307" s="24">
        <v>2000</v>
      </c>
      <c r="E307" s="19">
        <f t="shared" si="241"/>
        <v>-150</v>
      </c>
      <c r="F307" s="19">
        <f t="shared" si="241"/>
        <v>1850</v>
      </c>
      <c r="G307" s="19">
        <f t="shared" si="241"/>
        <v>2000</v>
      </c>
      <c r="H307" s="19">
        <v>0</v>
      </c>
      <c r="I307" s="19">
        <f t="shared" si="242"/>
        <v>0</v>
      </c>
      <c r="J307" s="98">
        <f t="shared" si="242"/>
        <v>2000</v>
      </c>
      <c r="K307" s="98">
        <f t="shared" si="242"/>
        <v>0</v>
      </c>
      <c r="L307" s="19">
        <f t="shared" si="242"/>
        <v>2000</v>
      </c>
      <c r="M307" s="19">
        <f t="shared" si="242"/>
        <v>0</v>
      </c>
      <c r="N307" s="19">
        <f t="shared" si="242"/>
        <v>-2000</v>
      </c>
      <c r="O307" s="19">
        <v>2000</v>
      </c>
      <c r="P307" s="19">
        <v>0</v>
      </c>
      <c r="Q307" s="39">
        <f t="shared" si="205"/>
        <v>2000</v>
      </c>
      <c r="R307" s="19">
        <v>0</v>
      </c>
      <c r="S307" s="56">
        <f t="shared" si="206"/>
        <v>2000</v>
      </c>
      <c r="T307" s="19">
        <v>0</v>
      </c>
      <c r="U307" s="186">
        <v>2000</v>
      </c>
      <c r="V307" s="195">
        <v>0</v>
      </c>
      <c r="W307" s="195">
        <v>2000</v>
      </c>
      <c r="X307" s="195">
        <v>0</v>
      </c>
      <c r="Y307" s="195"/>
      <c r="Z307" s="77">
        <f t="shared" si="240"/>
        <v>0</v>
      </c>
      <c r="AA307" s="195">
        <v>0</v>
      </c>
      <c r="AB307" s="195">
        <v>2000</v>
      </c>
      <c r="AC307" s="286">
        <f t="shared" si="203"/>
        <v>2000</v>
      </c>
      <c r="AD307" s="276"/>
      <c r="AE307" s="263"/>
      <c r="AF307" s="242"/>
      <c r="AG307" s="195">
        <v>1259.99</v>
      </c>
    </row>
    <row r="308" spans="1:33" s="52" customFormat="1" ht="12.75" customHeight="1">
      <c r="A308" s="22"/>
      <c r="B308" s="23">
        <v>32</v>
      </c>
      <c r="C308" s="144" t="s">
        <v>58</v>
      </c>
      <c r="D308" s="24">
        <v>2000</v>
      </c>
      <c r="E308" s="19">
        <f t="shared" si="241"/>
        <v>-150</v>
      </c>
      <c r="F308" s="19">
        <f t="shared" si="241"/>
        <v>1850</v>
      </c>
      <c r="G308" s="19">
        <f t="shared" si="241"/>
        <v>2000</v>
      </c>
      <c r="H308" s="19">
        <v>0</v>
      </c>
      <c r="I308" s="19">
        <f t="shared" si="242"/>
        <v>0</v>
      </c>
      <c r="J308" s="98">
        <f t="shared" si="242"/>
        <v>2000</v>
      </c>
      <c r="K308" s="98">
        <f t="shared" si="242"/>
        <v>0</v>
      </c>
      <c r="L308" s="19">
        <f t="shared" si="242"/>
        <v>2000</v>
      </c>
      <c r="M308" s="19">
        <f t="shared" si="242"/>
        <v>0</v>
      </c>
      <c r="N308" s="19">
        <f t="shared" si="242"/>
        <v>-2000</v>
      </c>
      <c r="O308" s="19">
        <v>2000</v>
      </c>
      <c r="P308" s="19">
        <v>0</v>
      </c>
      <c r="Q308" s="39">
        <f t="shared" si="205"/>
        <v>2000</v>
      </c>
      <c r="R308" s="19">
        <v>0</v>
      </c>
      <c r="S308" s="56">
        <f t="shared" si="206"/>
        <v>2000</v>
      </c>
      <c r="T308" s="19">
        <v>0</v>
      </c>
      <c r="U308" s="186">
        <v>2000</v>
      </c>
      <c r="V308" s="195">
        <v>0</v>
      </c>
      <c r="W308" s="195">
        <v>2000</v>
      </c>
      <c r="X308" s="195">
        <v>0</v>
      </c>
      <c r="Y308" s="195"/>
      <c r="Z308" s="77">
        <f t="shared" si="240"/>
        <v>0</v>
      </c>
      <c r="AA308" s="195">
        <v>0</v>
      </c>
      <c r="AB308" s="195">
        <v>2000</v>
      </c>
      <c r="AC308" s="286">
        <f t="shared" si="203"/>
        <v>2000</v>
      </c>
      <c r="AD308" s="276"/>
      <c r="AE308" s="263"/>
      <c r="AF308" s="242"/>
      <c r="AG308" s="195">
        <v>1259.99</v>
      </c>
    </row>
    <row r="309" spans="1:33" s="52" customFormat="1" ht="12" customHeight="1">
      <c r="A309" s="22"/>
      <c r="B309" s="23">
        <v>322</v>
      </c>
      <c r="C309" s="144" t="s">
        <v>83</v>
      </c>
      <c r="D309" s="24">
        <v>2000</v>
      </c>
      <c r="E309" s="19">
        <f t="shared" si="241"/>
        <v>-150</v>
      </c>
      <c r="F309" s="19">
        <f t="shared" si="241"/>
        <v>1850</v>
      </c>
      <c r="G309" s="19">
        <f t="shared" si="241"/>
        <v>2000</v>
      </c>
      <c r="H309" s="19">
        <v>0</v>
      </c>
      <c r="I309" s="19">
        <f t="shared" si="242"/>
        <v>0</v>
      </c>
      <c r="J309" s="98">
        <f t="shared" si="242"/>
        <v>2000</v>
      </c>
      <c r="K309" s="98">
        <f t="shared" si="242"/>
        <v>0</v>
      </c>
      <c r="L309" s="19">
        <f t="shared" si="242"/>
        <v>2000</v>
      </c>
      <c r="M309" s="19">
        <f t="shared" si="242"/>
        <v>0</v>
      </c>
      <c r="N309" s="19">
        <f t="shared" si="242"/>
        <v>-2000</v>
      </c>
      <c r="O309" s="19">
        <v>2000</v>
      </c>
      <c r="P309" s="19">
        <v>0</v>
      </c>
      <c r="Q309" s="39">
        <f t="shared" si="205"/>
        <v>2000</v>
      </c>
      <c r="R309" s="19">
        <v>0</v>
      </c>
      <c r="S309" s="56">
        <f t="shared" si="206"/>
        <v>2000</v>
      </c>
      <c r="T309" s="19">
        <v>0</v>
      </c>
      <c r="U309" s="186">
        <v>2000</v>
      </c>
      <c r="V309" s="195">
        <v>0</v>
      </c>
      <c r="W309" s="195">
        <v>2000</v>
      </c>
      <c r="X309" s="195">
        <v>0</v>
      </c>
      <c r="Y309" s="195"/>
      <c r="Z309" s="77">
        <f t="shared" si="240"/>
        <v>0</v>
      </c>
      <c r="AA309" s="195">
        <v>0</v>
      </c>
      <c r="AB309" s="195">
        <v>2000</v>
      </c>
      <c r="AC309" s="286">
        <f t="shared" si="203"/>
        <v>2000</v>
      </c>
      <c r="AD309" s="276"/>
      <c r="AE309" s="263"/>
      <c r="AF309" s="242"/>
      <c r="AG309" s="195">
        <v>1259.99</v>
      </c>
    </row>
    <row r="310" spans="1:33" s="52" customFormat="1" ht="12.75" customHeight="1" hidden="1">
      <c r="A310" s="22"/>
      <c r="B310" s="23">
        <v>3225</v>
      </c>
      <c r="C310" s="144" t="s">
        <v>102</v>
      </c>
      <c r="D310" s="24">
        <v>2000</v>
      </c>
      <c r="E310" s="19">
        <f t="shared" si="241"/>
        <v>-150</v>
      </c>
      <c r="F310" s="19">
        <f t="shared" si="241"/>
        <v>1850</v>
      </c>
      <c r="G310" s="19">
        <f t="shared" si="241"/>
        <v>2000</v>
      </c>
      <c r="H310" s="19">
        <v>0</v>
      </c>
      <c r="I310" s="19">
        <f t="shared" si="242"/>
        <v>0</v>
      </c>
      <c r="J310" s="98">
        <f t="shared" si="242"/>
        <v>2000</v>
      </c>
      <c r="K310" s="98">
        <f t="shared" si="242"/>
        <v>0</v>
      </c>
      <c r="L310" s="19">
        <f t="shared" si="242"/>
        <v>2000</v>
      </c>
      <c r="M310" s="19">
        <f t="shared" si="242"/>
        <v>0</v>
      </c>
      <c r="N310" s="19">
        <f t="shared" si="242"/>
        <v>-2000</v>
      </c>
      <c r="O310" s="19">
        <v>2000</v>
      </c>
      <c r="P310" s="19">
        <v>0</v>
      </c>
      <c r="Q310" s="39">
        <f t="shared" si="205"/>
        <v>2000</v>
      </c>
      <c r="R310" s="19">
        <v>0</v>
      </c>
      <c r="S310" s="56">
        <f t="shared" si="206"/>
        <v>2000</v>
      </c>
      <c r="T310" s="19">
        <v>0</v>
      </c>
      <c r="U310" s="186">
        <v>2000</v>
      </c>
      <c r="V310" s="195">
        <v>0</v>
      </c>
      <c r="W310" s="195">
        <v>2000</v>
      </c>
      <c r="X310" s="195">
        <v>0</v>
      </c>
      <c r="Y310" s="195"/>
      <c r="Z310" s="77">
        <f t="shared" si="240"/>
        <v>0</v>
      </c>
      <c r="AA310" s="195">
        <v>0</v>
      </c>
      <c r="AB310" s="195">
        <v>2000</v>
      </c>
      <c r="AC310" s="286">
        <f t="shared" si="203"/>
        <v>2000</v>
      </c>
      <c r="AD310" s="276"/>
      <c r="AE310" s="263"/>
      <c r="AF310" s="242"/>
      <c r="AG310" s="195">
        <v>1259.99</v>
      </c>
    </row>
    <row r="311" spans="1:33" s="126" customFormat="1" ht="12.75" customHeight="1" hidden="1">
      <c r="A311" s="73" t="s">
        <v>335</v>
      </c>
      <c r="B311" s="26">
        <v>32251</v>
      </c>
      <c r="C311" s="136" t="s">
        <v>103</v>
      </c>
      <c r="D311" s="27">
        <v>2000</v>
      </c>
      <c r="E311" s="27">
        <v>-150</v>
      </c>
      <c r="F311" s="27">
        <v>1850</v>
      </c>
      <c r="G311" s="27">
        <v>2000</v>
      </c>
      <c r="H311" s="27">
        <v>0</v>
      </c>
      <c r="I311" s="27">
        <v>0</v>
      </c>
      <c r="J311" s="104">
        <v>2000</v>
      </c>
      <c r="K311" s="104">
        <v>0</v>
      </c>
      <c r="L311" s="27">
        <v>2000</v>
      </c>
      <c r="M311" s="27"/>
      <c r="N311" s="27">
        <v>-2000</v>
      </c>
      <c r="O311" s="27">
        <v>2000</v>
      </c>
      <c r="P311" s="27">
        <v>0</v>
      </c>
      <c r="Q311" s="41">
        <f t="shared" si="205"/>
        <v>2000</v>
      </c>
      <c r="R311" s="7">
        <v>0</v>
      </c>
      <c r="S311" s="42">
        <f t="shared" si="206"/>
        <v>2000</v>
      </c>
      <c r="T311" s="27">
        <v>0</v>
      </c>
      <c r="U311" s="187">
        <v>2000</v>
      </c>
      <c r="V311" s="196">
        <v>0</v>
      </c>
      <c r="W311" s="196">
        <v>2000</v>
      </c>
      <c r="X311" s="196">
        <v>0</v>
      </c>
      <c r="Y311" s="196"/>
      <c r="Z311" s="77">
        <f t="shared" si="240"/>
        <v>0</v>
      </c>
      <c r="AA311" s="196">
        <v>0</v>
      </c>
      <c r="AB311" s="196">
        <v>2000</v>
      </c>
      <c r="AC311" s="286">
        <f t="shared" si="203"/>
        <v>2000</v>
      </c>
      <c r="AD311" s="276"/>
      <c r="AE311" s="263"/>
      <c r="AF311" s="248"/>
      <c r="AG311" s="196">
        <v>1259.99</v>
      </c>
    </row>
    <row r="312" spans="1:64" s="1" customFormat="1" ht="25.5">
      <c r="A312" s="34" t="s">
        <v>150</v>
      </c>
      <c r="B312" s="35" t="s">
        <v>151</v>
      </c>
      <c r="C312" s="153" t="s">
        <v>152</v>
      </c>
      <c r="D312" s="36">
        <v>13000</v>
      </c>
      <c r="E312" s="36" t="e">
        <f>SUM(E319+E346+#REF!)</f>
        <v>#REF!</v>
      </c>
      <c r="F312" s="36" t="e">
        <f>SUM(F319+F346+#REF!)</f>
        <v>#REF!</v>
      </c>
      <c r="G312" s="36" t="e">
        <f>SUM(G319+G346+#REF!)</f>
        <v>#REF!</v>
      </c>
      <c r="H312" s="36">
        <v>53700</v>
      </c>
      <c r="I312" s="36" t="e">
        <f>SUM(I319+I346+#REF!)</f>
        <v>#REF!</v>
      </c>
      <c r="J312" s="111" t="e">
        <f>SUM(J319+J346+#REF!)</f>
        <v>#REF!</v>
      </c>
      <c r="K312" s="111" t="e">
        <f>SUM(K319+K346+#REF!)</f>
        <v>#REF!</v>
      </c>
      <c r="L312" s="36" t="e">
        <f>SUM(L319+L346+#REF!)</f>
        <v>#REF!</v>
      </c>
      <c r="M312" s="36" t="e">
        <f>SUM(M319+M346+#REF!)</f>
        <v>#REF!</v>
      </c>
      <c r="N312" s="36" t="e">
        <f>SUM(N319+N346+#REF!)</f>
        <v>#REF!</v>
      </c>
      <c r="O312" s="36" t="e">
        <f>SUM(O319+O346+#REF!)</f>
        <v>#REF!</v>
      </c>
      <c r="P312" s="36" t="e">
        <f>SUM(P319+P340+P346+#REF!+#REF!)</f>
        <v>#REF!</v>
      </c>
      <c r="Q312" s="36" t="e">
        <f>SUM(Q319+#REF!+#REF!+#REF!)</f>
        <v>#REF!</v>
      </c>
      <c r="R312" s="36">
        <v>19301.81</v>
      </c>
      <c r="S312" s="36" t="e">
        <f t="shared" si="206"/>
        <v>#REF!</v>
      </c>
      <c r="T312" s="36" t="e">
        <f>SUM(T319+#REF!+#REF!+#REF!)</f>
        <v>#REF!</v>
      </c>
      <c r="U312" s="266">
        <f>SUM(U319+U353)</f>
        <v>21500</v>
      </c>
      <c r="V312" s="266">
        <f>SUM(V319+V353+V313)</f>
        <v>42727</v>
      </c>
      <c r="W312" s="266">
        <f>SUM(W319+W353+W313)</f>
        <v>64227</v>
      </c>
      <c r="X312" s="266">
        <f>SUM(X319+X353+X313)</f>
        <v>60394.94</v>
      </c>
      <c r="Y312" s="266">
        <f>SUM(Y319+Y353+Y313)</f>
        <v>5153.31</v>
      </c>
      <c r="Z312" s="36">
        <f t="shared" si="240"/>
        <v>65548.25</v>
      </c>
      <c r="AA312" s="266">
        <f aca="true" t="shared" si="243" ref="AA312:AG312">SUM(AA319+AA353+AA313)</f>
        <v>3400</v>
      </c>
      <c r="AB312" s="266">
        <f t="shared" si="243"/>
        <v>67627</v>
      </c>
      <c r="AC312" s="266">
        <f t="shared" si="243"/>
        <v>67627</v>
      </c>
      <c r="AD312" s="266">
        <f t="shared" si="243"/>
        <v>0</v>
      </c>
      <c r="AE312" s="266">
        <f t="shared" si="243"/>
        <v>0</v>
      </c>
      <c r="AF312" s="266">
        <f t="shared" si="243"/>
        <v>0</v>
      </c>
      <c r="AG312" s="266">
        <f t="shared" si="243"/>
        <v>66708.22</v>
      </c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</row>
    <row r="313" spans="1:64" s="3" customFormat="1" ht="18.75" customHeight="1">
      <c r="A313" s="14" t="s">
        <v>9</v>
      </c>
      <c r="B313" s="15" t="s">
        <v>5</v>
      </c>
      <c r="C313" s="133" t="s">
        <v>39</v>
      </c>
      <c r="D313" s="51"/>
      <c r="E313" s="51"/>
      <c r="F313" s="38"/>
      <c r="G313" s="38"/>
      <c r="H313" s="38"/>
      <c r="I313" s="38"/>
      <c r="J313" s="101"/>
      <c r="K313" s="101"/>
      <c r="L313" s="38"/>
      <c r="M313" s="38"/>
      <c r="N313" s="38"/>
      <c r="O313" s="38"/>
      <c r="P313" s="38"/>
      <c r="Q313" s="38"/>
      <c r="R313" s="38"/>
      <c r="S313" s="16"/>
      <c r="T313" s="38"/>
      <c r="U313" s="181">
        <v>0</v>
      </c>
      <c r="V313" s="190">
        <f aca="true" t="shared" si="244" ref="V313:Y317">SUM(V314)</f>
        <v>20000</v>
      </c>
      <c r="W313" s="190">
        <f t="shared" si="244"/>
        <v>20000</v>
      </c>
      <c r="X313" s="190">
        <f t="shared" si="244"/>
        <v>20000</v>
      </c>
      <c r="Y313" s="190">
        <f t="shared" si="244"/>
        <v>0</v>
      </c>
      <c r="Z313" s="38">
        <f t="shared" si="240"/>
        <v>20000</v>
      </c>
      <c r="AA313" s="190">
        <f aca="true" t="shared" si="245" ref="AA313:AB317">SUM(AA314)</f>
        <v>0</v>
      </c>
      <c r="AB313" s="190">
        <f t="shared" si="245"/>
        <v>20000</v>
      </c>
      <c r="AC313" s="286">
        <f t="shared" si="203"/>
        <v>20000</v>
      </c>
      <c r="AD313" s="276"/>
      <c r="AE313" s="263"/>
      <c r="AF313" s="243"/>
      <c r="AG313" s="190">
        <v>20000</v>
      </c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6"/>
      <c r="BD313" s="126"/>
      <c r="BE313" s="126"/>
      <c r="BF313" s="126"/>
      <c r="BG313" s="126"/>
      <c r="BH313" s="126"/>
      <c r="BI313" s="126"/>
      <c r="BJ313" s="126"/>
      <c r="BK313" s="126"/>
      <c r="BL313" s="126"/>
    </row>
    <row r="314" spans="1:64" s="3" customFormat="1" ht="18.75" customHeight="1">
      <c r="A314" s="25"/>
      <c r="B314" s="23">
        <v>4</v>
      </c>
      <c r="C314" s="22" t="s">
        <v>153</v>
      </c>
      <c r="D314" s="24"/>
      <c r="E314" s="24"/>
      <c r="F314" s="39"/>
      <c r="G314" s="39"/>
      <c r="H314" s="39"/>
      <c r="I314" s="39"/>
      <c r="J314" s="100"/>
      <c r="K314" s="100"/>
      <c r="L314" s="39"/>
      <c r="M314" s="39"/>
      <c r="N314" s="39"/>
      <c r="O314" s="39"/>
      <c r="P314" s="39"/>
      <c r="Q314" s="164"/>
      <c r="R314" s="39"/>
      <c r="S314" s="56"/>
      <c r="T314" s="39"/>
      <c r="U314" s="186">
        <v>0</v>
      </c>
      <c r="V314" s="195">
        <f t="shared" si="244"/>
        <v>20000</v>
      </c>
      <c r="W314" s="195">
        <f t="shared" si="244"/>
        <v>20000</v>
      </c>
      <c r="X314" s="195">
        <f t="shared" si="244"/>
        <v>20000</v>
      </c>
      <c r="Y314" s="195">
        <f t="shared" si="244"/>
        <v>0</v>
      </c>
      <c r="Z314" s="77">
        <f t="shared" si="240"/>
        <v>20000</v>
      </c>
      <c r="AA314" s="195">
        <f t="shared" si="245"/>
        <v>0</v>
      </c>
      <c r="AB314" s="195">
        <f t="shared" si="245"/>
        <v>20000</v>
      </c>
      <c r="AC314" s="286">
        <f t="shared" si="203"/>
        <v>20000</v>
      </c>
      <c r="AD314" s="276"/>
      <c r="AE314" s="263"/>
      <c r="AF314" s="243"/>
      <c r="AG314" s="195">
        <v>20000</v>
      </c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6"/>
      <c r="BD314" s="126"/>
      <c r="BE314" s="126"/>
      <c r="BF314" s="126"/>
      <c r="BG314" s="126"/>
      <c r="BH314" s="126"/>
      <c r="BI314" s="126"/>
      <c r="BJ314" s="126"/>
      <c r="BK314" s="126"/>
      <c r="BL314" s="126"/>
    </row>
    <row r="315" spans="1:64" s="3" customFormat="1" ht="18.75" customHeight="1">
      <c r="A315" s="25"/>
      <c r="B315" s="23">
        <v>42</v>
      </c>
      <c r="C315" s="22" t="s">
        <v>154</v>
      </c>
      <c r="D315" s="24"/>
      <c r="E315" s="24"/>
      <c r="F315" s="39"/>
      <c r="G315" s="39"/>
      <c r="H315" s="39"/>
      <c r="I315" s="39"/>
      <c r="J315" s="100"/>
      <c r="K315" s="100"/>
      <c r="L315" s="39"/>
      <c r="M315" s="39"/>
      <c r="N315" s="39"/>
      <c r="O315" s="39"/>
      <c r="P315" s="39"/>
      <c r="Q315" s="164"/>
      <c r="R315" s="39"/>
      <c r="S315" s="56"/>
      <c r="T315" s="39"/>
      <c r="U315" s="186">
        <v>0</v>
      </c>
      <c r="V315" s="195">
        <f t="shared" si="244"/>
        <v>20000</v>
      </c>
      <c r="W315" s="195">
        <f t="shared" si="244"/>
        <v>20000</v>
      </c>
      <c r="X315" s="195">
        <f t="shared" si="244"/>
        <v>20000</v>
      </c>
      <c r="Y315" s="195">
        <f t="shared" si="244"/>
        <v>0</v>
      </c>
      <c r="Z315" s="77">
        <f t="shared" si="240"/>
        <v>20000</v>
      </c>
      <c r="AA315" s="195">
        <f t="shared" si="245"/>
        <v>0</v>
      </c>
      <c r="AB315" s="195">
        <f t="shared" si="245"/>
        <v>20000</v>
      </c>
      <c r="AC315" s="286">
        <f t="shared" si="203"/>
        <v>20000</v>
      </c>
      <c r="AD315" s="276"/>
      <c r="AE315" s="263"/>
      <c r="AF315" s="243"/>
      <c r="AG315" s="195">
        <v>20000</v>
      </c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  <c r="BC315" s="126"/>
      <c r="BD315" s="126"/>
      <c r="BE315" s="126"/>
      <c r="BF315" s="126"/>
      <c r="BG315" s="126"/>
      <c r="BH315" s="126"/>
      <c r="BI315" s="126"/>
      <c r="BJ315" s="126"/>
      <c r="BK315" s="126"/>
      <c r="BL315" s="126"/>
    </row>
    <row r="316" spans="1:64" s="3" customFormat="1" ht="18" customHeight="1">
      <c r="A316" s="25"/>
      <c r="B316" s="23">
        <v>422</v>
      </c>
      <c r="C316" s="22" t="s">
        <v>155</v>
      </c>
      <c r="D316" s="24"/>
      <c r="E316" s="24"/>
      <c r="F316" s="39"/>
      <c r="G316" s="39"/>
      <c r="H316" s="39"/>
      <c r="I316" s="39"/>
      <c r="J316" s="100"/>
      <c r="K316" s="100"/>
      <c r="L316" s="39"/>
      <c r="M316" s="39"/>
      <c r="N316" s="39"/>
      <c r="O316" s="39"/>
      <c r="P316" s="39"/>
      <c r="Q316" s="164"/>
      <c r="R316" s="39"/>
      <c r="S316" s="56"/>
      <c r="T316" s="39"/>
      <c r="U316" s="186">
        <v>0</v>
      </c>
      <c r="V316" s="195">
        <f t="shared" si="244"/>
        <v>20000</v>
      </c>
      <c r="W316" s="195">
        <f t="shared" si="244"/>
        <v>20000</v>
      </c>
      <c r="X316" s="195">
        <f t="shared" si="244"/>
        <v>20000</v>
      </c>
      <c r="Y316" s="195">
        <f t="shared" si="244"/>
        <v>0</v>
      </c>
      <c r="Z316" s="77">
        <f t="shared" si="240"/>
        <v>20000</v>
      </c>
      <c r="AA316" s="195">
        <f t="shared" si="245"/>
        <v>0</v>
      </c>
      <c r="AB316" s="195">
        <f t="shared" si="245"/>
        <v>20000</v>
      </c>
      <c r="AC316" s="286">
        <f t="shared" si="203"/>
        <v>20000</v>
      </c>
      <c r="AD316" s="276"/>
      <c r="AE316" s="263"/>
      <c r="AF316" s="243"/>
      <c r="AG316" s="195">
        <v>20000</v>
      </c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  <c r="BC316" s="126"/>
      <c r="BD316" s="126"/>
      <c r="BE316" s="126"/>
      <c r="BF316" s="126"/>
      <c r="BG316" s="126"/>
      <c r="BH316" s="126"/>
      <c r="BI316" s="126"/>
      <c r="BJ316" s="126"/>
      <c r="BK316" s="126"/>
      <c r="BL316" s="126"/>
    </row>
    <row r="317" spans="1:64" s="3" customFormat="1" ht="18.75" customHeight="1" hidden="1">
      <c r="A317" s="25"/>
      <c r="B317" s="23">
        <v>4227</v>
      </c>
      <c r="C317" s="22" t="s">
        <v>156</v>
      </c>
      <c r="D317" s="24"/>
      <c r="E317" s="24"/>
      <c r="F317" s="39"/>
      <c r="G317" s="39"/>
      <c r="H317" s="39"/>
      <c r="I317" s="39"/>
      <c r="J317" s="100"/>
      <c r="K317" s="100"/>
      <c r="L317" s="39"/>
      <c r="M317" s="39"/>
      <c r="N317" s="39"/>
      <c r="O317" s="39"/>
      <c r="P317" s="39"/>
      <c r="Q317" s="164"/>
      <c r="R317" s="39"/>
      <c r="S317" s="56"/>
      <c r="T317" s="39"/>
      <c r="U317" s="186">
        <v>0</v>
      </c>
      <c r="V317" s="195">
        <f t="shared" si="244"/>
        <v>20000</v>
      </c>
      <c r="W317" s="195">
        <f t="shared" si="244"/>
        <v>20000</v>
      </c>
      <c r="X317" s="195">
        <f t="shared" si="244"/>
        <v>20000</v>
      </c>
      <c r="Y317" s="195">
        <f t="shared" si="244"/>
        <v>0</v>
      </c>
      <c r="Z317" s="77">
        <f t="shared" si="240"/>
        <v>20000</v>
      </c>
      <c r="AA317" s="195">
        <f t="shared" si="245"/>
        <v>0</v>
      </c>
      <c r="AB317" s="195">
        <f t="shared" si="245"/>
        <v>20000</v>
      </c>
      <c r="AC317" s="286">
        <f t="shared" si="203"/>
        <v>20000</v>
      </c>
      <c r="AD317" s="276"/>
      <c r="AE317" s="263"/>
      <c r="AF317" s="243"/>
      <c r="AG317" s="195">
        <v>20000</v>
      </c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126"/>
      <c r="AX317" s="126"/>
      <c r="AY317" s="126"/>
      <c r="AZ317" s="126"/>
      <c r="BA317" s="126"/>
      <c r="BB317" s="126"/>
      <c r="BC317" s="126"/>
      <c r="BD317" s="126"/>
      <c r="BE317" s="126"/>
      <c r="BF317" s="126"/>
      <c r="BG317" s="126"/>
      <c r="BH317" s="126"/>
      <c r="BI317" s="126"/>
      <c r="BJ317" s="126"/>
      <c r="BK317" s="126"/>
      <c r="BL317" s="126"/>
    </row>
    <row r="318" spans="1:64" s="3" customFormat="1" ht="18.75" customHeight="1" hidden="1">
      <c r="A318" s="25" t="s">
        <v>363</v>
      </c>
      <c r="B318" s="26">
        <v>42273</v>
      </c>
      <c r="C318" s="25" t="s">
        <v>157</v>
      </c>
      <c r="D318" s="27"/>
      <c r="E318" s="27"/>
      <c r="F318" s="41"/>
      <c r="G318" s="41"/>
      <c r="H318" s="41"/>
      <c r="I318" s="41"/>
      <c r="J318" s="99"/>
      <c r="K318" s="99"/>
      <c r="L318" s="41"/>
      <c r="M318" s="41"/>
      <c r="N318" s="41"/>
      <c r="O318" s="41"/>
      <c r="P318" s="41"/>
      <c r="Q318" s="177"/>
      <c r="R318" s="41"/>
      <c r="S318" s="42"/>
      <c r="T318" s="41"/>
      <c r="U318" s="187">
        <v>0</v>
      </c>
      <c r="V318" s="196">
        <v>20000</v>
      </c>
      <c r="W318" s="196">
        <v>20000</v>
      </c>
      <c r="X318" s="196">
        <v>20000</v>
      </c>
      <c r="Y318" s="196"/>
      <c r="Z318" s="77">
        <f t="shared" si="240"/>
        <v>20000</v>
      </c>
      <c r="AA318" s="196">
        <v>0</v>
      </c>
      <c r="AB318" s="196">
        <v>20000</v>
      </c>
      <c r="AC318" s="286">
        <f t="shared" si="203"/>
        <v>20000</v>
      </c>
      <c r="AD318" s="276"/>
      <c r="AE318" s="263"/>
      <c r="AF318" s="243"/>
      <c r="AG318" s="196">
        <v>20000</v>
      </c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6"/>
      <c r="BD318" s="126"/>
      <c r="BE318" s="126"/>
      <c r="BF318" s="126"/>
      <c r="BG318" s="126"/>
      <c r="BH318" s="126"/>
      <c r="BI318" s="126"/>
      <c r="BJ318" s="126"/>
      <c r="BK318" s="126"/>
      <c r="BL318" s="126"/>
    </row>
    <row r="319" spans="1:64" s="1" customFormat="1" ht="18.75">
      <c r="A319" s="51" t="s">
        <v>9</v>
      </c>
      <c r="B319" s="15" t="s">
        <v>5</v>
      </c>
      <c r="C319" s="133" t="s">
        <v>197</v>
      </c>
      <c r="D319" s="16">
        <v>11000</v>
      </c>
      <c r="E319" s="16">
        <f>SUM(E328+E320)</f>
        <v>18000</v>
      </c>
      <c r="F319" s="16">
        <f>SUM(F328+F320)</f>
        <v>28500</v>
      </c>
      <c r="G319" s="16">
        <f>SUM(G320+G328)</f>
        <v>57400</v>
      </c>
      <c r="H319" s="16">
        <v>53700</v>
      </c>
      <c r="I319" s="16">
        <f>SUM(I320+I328)</f>
        <v>53142.39</v>
      </c>
      <c r="J319" s="97">
        <f>SUM(J320+J328)</f>
        <v>57400</v>
      </c>
      <c r="K319" s="97" t="e">
        <f>SUM(K320+K328+#REF!)</f>
        <v>#REF!</v>
      </c>
      <c r="L319" s="16">
        <f>SUM(L320+L328)</f>
        <v>64400</v>
      </c>
      <c r="M319" s="16">
        <f>SUM(M320+M328)</f>
        <v>10000</v>
      </c>
      <c r="N319" s="16">
        <f>SUM(N320+N328)</f>
        <v>0</v>
      </c>
      <c r="O319" s="16">
        <f>SUM(O320+O328)</f>
        <v>64400</v>
      </c>
      <c r="P319" s="16">
        <f>SUM(P320+P328)</f>
        <v>11400</v>
      </c>
      <c r="Q319" s="38">
        <f aca="true" t="shared" si="246" ref="Q319:Q329">SUM(O319+P319)</f>
        <v>75800</v>
      </c>
      <c r="R319" s="16">
        <v>19301.81</v>
      </c>
      <c r="S319" s="16">
        <f aca="true" t="shared" si="247" ref="S319:S351">SUM(Q319-R319)</f>
        <v>56498.19</v>
      </c>
      <c r="T319" s="16">
        <f aca="true" t="shared" si="248" ref="T319:Y319">SUM(T320+T328)</f>
        <v>-50900</v>
      </c>
      <c r="U319" s="181">
        <f t="shared" si="248"/>
        <v>21500</v>
      </c>
      <c r="V319" s="190">
        <f t="shared" si="248"/>
        <v>22700</v>
      </c>
      <c r="W319" s="190">
        <f t="shared" si="248"/>
        <v>44200</v>
      </c>
      <c r="X319" s="190">
        <f t="shared" si="248"/>
        <v>40367.94</v>
      </c>
      <c r="Y319" s="190">
        <f t="shared" si="248"/>
        <v>5153.31</v>
      </c>
      <c r="Z319" s="38">
        <f t="shared" si="240"/>
        <v>45521.25</v>
      </c>
      <c r="AA319" s="190">
        <f aca="true" t="shared" si="249" ref="AA319:AG319">SUM(AA320+AA328)</f>
        <v>3400</v>
      </c>
      <c r="AB319" s="190">
        <f t="shared" si="249"/>
        <v>47600</v>
      </c>
      <c r="AC319" s="190">
        <f t="shared" si="249"/>
        <v>47600</v>
      </c>
      <c r="AD319" s="190">
        <f t="shared" si="249"/>
        <v>0</v>
      </c>
      <c r="AE319" s="190">
        <f t="shared" si="249"/>
        <v>0</v>
      </c>
      <c r="AF319" s="190">
        <f t="shared" si="249"/>
        <v>0</v>
      </c>
      <c r="AG319" s="190">
        <f t="shared" si="249"/>
        <v>46680.72</v>
      </c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</row>
    <row r="320" spans="1:33" s="90" customFormat="1" ht="18.75">
      <c r="A320" s="17"/>
      <c r="B320" s="18">
        <v>3</v>
      </c>
      <c r="C320" s="143" t="s">
        <v>40</v>
      </c>
      <c r="D320" s="19">
        <v>0</v>
      </c>
      <c r="E320" s="19">
        <v>13000</v>
      </c>
      <c r="F320" s="19">
        <v>13000</v>
      </c>
      <c r="G320" s="19">
        <f>SUM(G321)</f>
        <v>21000</v>
      </c>
      <c r="H320" s="19">
        <v>34200</v>
      </c>
      <c r="I320" s="19">
        <f aca="true" t="shared" si="250" ref="I320:P323">SUM(I321)</f>
        <v>34113.01</v>
      </c>
      <c r="J320" s="98">
        <f t="shared" si="250"/>
        <v>21000</v>
      </c>
      <c r="K320" s="98">
        <f t="shared" si="250"/>
        <v>0</v>
      </c>
      <c r="L320" s="19">
        <f t="shared" si="250"/>
        <v>21000</v>
      </c>
      <c r="M320" s="19">
        <f t="shared" si="250"/>
        <v>0</v>
      </c>
      <c r="N320" s="19">
        <f t="shared" si="250"/>
        <v>0</v>
      </c>
      <c r="O320" s="19">
        <f t="shared" si="250"/>
        <v>21000</v>
      </c>
      <c r="P320" s="19">
        <f t="shared" si="250"/>
        <v>0</v>
      </c>
      <c r="Q320" s="39">
        <f t="shared" si="246"/>
        <v>21000</v>
      </c>
      <c r="R320" s="19">
        <v>15459.93</v>
      </c>
      <c r="S320" s="56">
        <f t="shared" si="247"/>
        <v>5540.07</v>
      </c>
      <c r="T320" s="19">
        <v>0</v>
      </c>
      <c r="U320" s="186">
        <f aca="true" t="shared" si="251" ref="U320:Y323">SUM(U321)</f>
        <v>21000</v>
      </c>
      <c r="V320" s="186">
        <f t="shared" si="251"/>
        <v>0</v>
      </c>
      <c r="W320" s="77">
        <f t="shared" si="251"/>
        <v>21000</v>
      </c>
      <c r="X320" s="77">
        <f t="shared" si="251"/>
        <v>15529.93</v>
      </c>
      <c r="Y320" s="77">
        <f t="shared" si="251"/>
        <v>5153.31</v>
      </c>
      <c r="Z320" s="77">
        <f t="shared" si="240"/>
        <v>20683.24</v>
      </c>
      <c r="AA320" s="77">
        <f aca="true" t="shared" si="252" ref="AA320:AG323">SUM(AA321)</f>
        <v>0</v>
      </c>
      <c r="AB320" s="77">
        <f t="shared" si="252"/>
        <v>21000</v>
      </c>
      <c r="AC320" s="77">
        <f t="shared" si="252"/>
        <v>21000</v>
      </c>
      <c r="AD320" s="77">
        <f t="shared" si="252"/>
        <v>0</v>
      </c>
      <c r="AE320" s="77">
        <f t="shared" si="252"/>
        <v>0</v>
      </c>
      <c r="AF320" s="77">
        <f t="shared" si="252"/>
        <v>0</v>
      </c>
      <c r="AG320" s="77">
        <f t="shared" si="252"/>
        <v>20823.24</v>
      </c>
    </row>
    <row r="321" spans="1:33" s="90" customFormat="1" ht="18.75">
      <c r="A321" s="17"/>
      <c r="B321" s="18">
        <v>32</v>
      </c>
      <c r="C321" s="143" t="s">
        <v>58</v>
      </c>
      <c r="D321" s="19">
        <v>0</v>
      </c>
      <c r="E321" s="19">
        <v>13000</v>
      </c>
      <c r="F321" s="19">
        <v>13000</v>
      </c>
      <c r="G321" s="19">
        <f>SUM(G322)</f>
        <v>21000</v>
      </c>
      <c r="H321" s="19">
        <v>34200</v>
      </c>
      <c r="I321" s="19">
        <f t="shared" si="250"/>
        <v>34113.01</v>
      </c>
      <c r="J321" s="98">
        <f t="shared" si="250"/>
        <v>21000</v>
      </c>
      <c r="K321" s="98">
        <f t="shared" si="250"/>
        <v>0</v>
      </c>
      <c r="L321" s="19">
        <f t="shared" si="250"/>
        <v>21000</v>
      </c>
      <c r="M321" s="19">
        <f t="shared" si="250"/>
        <v>0</v>
      </c>
      <c r="N321" s="19">
        <f t="shared" si="250"/>
        <v>0</v>
      </c>
      <c r="O321" s="19">
        <f t="shared" si="250"/>
        <v>21000</v>
      </c>
      <c r="P321" s="19">
        <f t="shared" si="250"/>
        <v>0</v>
      </c>
      <c r="Q321" s="39">
        <f t="shared" si="246"/>
        <v>21000</v>
      </c>
      <c r="R321" s="19">
        <v>15459.93</v>
      </c>
      <c r="S321" s="56">
        <f t="shared" si="247"/>
        <v>5540.07</v>
      </c>
      <c r="T321" s="19">
        <v>0</v>
      </c>
      <c r="U321" s="186">
        <f t="shared" si="251"/>
        <v>21000</v>
      </c>
      <c r="V321" s="186">
        <f t="shared" si="251"/>
        <v>0</v>
      </c>
      <c r="W321" s="77">
        <f t="shared" si="251"/>
        <v>21000</v>
      </c>
      <c r="X321" s="77">
        <f t="shared" si="251"/>
        <v>15529.93</v>
      </c>
      <c r="Y321" s="77">
        <f t="shared" si="251"/>
        <v>5153.31</v>
      </c>
      <c r="Z321" s="77">
        <f t="shared" si="240"/>
        <v>20683.24</v>
      </c>
      <c r="AA321" s="77">
        <f t="shared" si="252"/>
        <v>0</v>
      </c>
      <c r="AB321" s="77">
        <f t="shared" si="252"/>
        <v>21000</v>
      </c>
      <c r="AC321" s="77">
        <f t="shared" si="252"/>
        <v>21000</v>
      </c>
      <c r="AD321" s="77">
        <f t="shared" si="252"/>
        <v>0</v>
      </c>
      <c r="AE321" s="77">
        <f t="shared" si="252"/>
        <v>0</v>
      </c>
      <c r="AF321" s="77">
        <f t="shared" si="252"/>
        <v>0</v>
      </c>
      <c r="AG321" s="77">
        <f t="shared" si="252"/>
        <v>20823.24</v>
      </c>
    </row>
    <row r="322" spans="1:33" s="90" customFormat="1" ht="18.75">
      <c r="A322" s="17"/>
      <c r="B322" s="18">
        <v>323</v>
      </c>
      <c r="C322" s="143" t="s">
        <v>59</v>
      </c>
      <c r="D322" s="19">
        <v>0</v>
      </c>
      <c r="E322" s="19">
        <v>13000</v>
      </c>
      <c r="F322" s="19">
        <v>13000</v>
      </c>
      <c r="G322" s="19">
        <f>SUM(G323)</f>
        <v>21000</v>
      </c>
      <c r="H322" s="19">
        <v>31500</v>
      </c>
      <c r="I322" s="19">
        <f t="shared" si="250"/>
        <v>34113.01</v>
      </c>
      <c r="J322" s="98">
        <f t="shared" si="250"/>
        <v>21000</v>
      </c>
      <c r="K322" s="98">
        <f t="shared" si="250"/>
        <v>0</v>
      </c>
      <c r="L322" s="19">
        <f t="shared" si="250"/>
        <v>21000</v>
      </c>
      <c r="M322" s="19">
        <f t="shared" si="250"/>
        <v>0</v>
      </c>
      <c r="N322" s="19">
        <f t="shared" si="250"/>
        <v>0</v>
      </c>
      <c r="O322" s="19">
        <f t="shared" si="250"/>
        <v>21000</v>
      </c>
      <c r="P322" s="19">
        <f t="shared" si="250"/>
        <v>0</v>
      </c>
      <c r="Q322" s="39">
        <f t="shared" si="246"/>
        <v>21000</v>
      </c>
      <c r="R322" s="19">
        <v>15459.93</v>
      </c>
      <c r="S322" s="56">
        <f t="shared" si="247"/>
        <v>5540.07</v>
      </c>
      <c r="T322" s="19">
        <v>0</v>
      </c>
      <c r="U322" s="186">
        <f t="shared" si="251"/>
        <v>21000</v>
      </c>
      <c r="V322" s="186">
        <f t="shared" si="251"/>
        <v>0</v>
      </c>
      <c r="W322" s="77">
        <f t="shared" si="251"/>
        <v>21000</v>
      </c>
      <c r="X322" s="77">
        <f t="shared" si="251"/>
        <v>15529.93</v>
      </c>
      <c r="Y322" s="77">
        <f t="shared" si="251"/>
        <v>5153.31</v>
      </c>
      <c r="Z322" s="77">
        <f t="shared" si="240"/>
        <v>20683.24</v>
      </c>
      <c r="AA322" s="77">
        <f t="shared" si="252"/>
        <v>0</v>
      </c>
      <c r="AB322" s="77">
        <f t="shared" si="252"/>
        <v>21000</v>
      </c>
      <c r="AC322" s="77">
        <f t="shared" si="252"/>
        <v>21000</v>
      </c>
      <c r="AD322" s="77">
        <f t="shared" si="252"/>
        <v>0</v>
      </c>
      <c r="AE322" s="77">
        <f t="shared" si="252"/>
        <v>0</v>
      </c>
      <c r="AF322" s="77">
        <f t="shared" si="252"/>
        <v>0</v>
      </c>
      <c r="AG322" s="77">
        <f t="shared" si="252"/>
        <v>20823.24</v>
      </c>
    </row>
    <row r="323" spans="1:33" s="90" customFormat="1" ht="14.25" customHeight="1" hidden="1">
      <c r="A323" s="17"/>
      <c r="B323" s="18">
        <v>3235</v>
      </c>
      <c r="C323" s="143" t="s">
        <v>191</v>
      </c>
      <c r="D323" s="19">
        <v>0</v>
      </c>
      <c r="E323" s="19">
        <v>13000</v>
      </c>
      <c r="F323" s="19">
        <v>13000</v>
      </c>
      <c r="G323" s="19">
        <f>SUM(G324)</f>
        <v>21000</v>
      </c>
      <c r="H323" s="19">
        <v>31500</v>
      </c>
      <c r="I323" s="19">
        <f t="shared" si="250"/>
        <v>34113.01</v>
      </c>
      <c r="J323" s="98">
        <f t="shared" si="250"/>
        <v>21000</v>
      </c>
      <c r="K323" s="98">
        <f t="shared" si="250"/>
        <v>0</v>
      </c>
      <c r="L323" s="19">
        <f t="shared" si="250"/>
        <v>21000</v>
      </c>
      <c r="M323" s="19">
        <f t="shared" si="250"/>
        <v>0</v>
      </c>
      <c r="N323" s="19">
        <f t="shared" si="250"/>
        <v>0</v>
      </c>
      <c r="O323" s="19">
        <f t="shared" si="250"/>
        <v>21000</v>
      </c>
      <c r="P323" s="19">
        <f t="shared" si="250"/>
        <v>0</v>
      </c>
      <c r="Q323" s="39">
        <f t="shared" si="246"/>
        <v>21000</v>
      </c>
      <c r="R323" s="19">
        <v>15459.93</v>
      </c>
      <c r="S323" s="56">
        <f t="shared" si="247"/>
        <v>5540.07</v>
      </c>
      <c r="T323" s="19">
        <v>0</v>
      </c>
      <c r="U323" s="186">
        <f t="shared" si="251"/>
        <v>21000</v>
      </c>
      <c r="V323" s="186">
        <f t="shared" si="251"/>
        <v>0</v>
      </c>
      <c r="W323" s="77">
        <f t="shared" si="251"/>
        <v>21000</v>
      </c>
      <c r="X323" s="77">
        <f t="shared" si="251"/>
        <v>15529.93</v>
      </c>
      <c r="Y323" s="77">
        <f t="shared" si="251"/>
        <v>5153.31</v>
      </c>
      <c r="Z323" s="77">
        <f t="shared" si="240"/>
        <v>20683.24</v>
      </c>
      <c r="AA323" s="77">
        <f t="shared" si="252"/>
        <v>0</v>
      </c>
      <c r="AB323" s="77">
        <f t="shared" si="252"/>
        <v>21000</v>
      </c>
      <c r="AC323" s="77">
        <f t="shared" si="252"/>
        <v>21000</v>
      </c>
      <c r="AD323" s="77">
        <f t="shared" si="252"/>
        <v>0</v>
      </c>
      <c r="AE323" s="77">
        <f t="shared" si="252"/>
        <v>0</v>
      </c>
      <c r="AF323" s="77">
        <f t="shared" si="252"/>
        <v>0</v>
      </c>
      <c r="AG323" s="77">
        <f t="shared" si="252"/>
        <v>20823.24</v>
      </c>
    </row>
    <row r="324" spans="1:33" s="55" customFormat="1" ht="16.5" customHeight="1" hidden="1">
      <c r="A324" s="20" t="s">
        <v>272</v>
      </c>
      <c r="B324" s="21">
        <v>32353</v>
      </c>
      <c r="C324" s="135" t="s">
        <v>192</v>
      </c>
      <c r="D324" s="7">
        <v>0</v>
      </c>
      <c r="E324" s="7">
        <v>13000</v>
      </c>
      <c r="F324" s="7">
        <v>13000</v>
      </c>
      <c r="G324" s="7">
        <v>21000</v>
      </c>
      <c r="H324" s="7">
        <v>31500</v>
      </c>
      <c r="I324" s="7">
        <v>34113.01</v>
      </c>
      <c r="J324" s="114">
        <v>21000</v>
      </c>
      <c r="K324" s="114">
        <v>0</v>
      </c>
      <c r="L324" s="7">
        <v>21000</v>
      </c>
      <c r="M324" s="7"/>
      <c r="N324" s="7">
        <v>0</v>
      </c>
      <c r="O324" s="7">
        <v>21000</v>
      </c>
      <c r="P324" s="7">
        <v>0</v>
      </c>
      <c r="Q324" s="41">
        <f t="shared" si="246"/>
        <v>21000</v>
      </c>
      <c r="R324" s="7">
        <v>15459.93</v>
      </c>
      <c r="S324" s="42">
        <f t="shared" si="247"/>
        <v>5540.07</v>
      </c>
      <c r="T324" s="7">
        <v>0</v>
      </c>
      <c r="U324" s="187">
        <v>21000</v>
      </c>
      <c r="V324" s="196">
        <v>0</v>
      </c>
      <c r="W324" s="196">
        <v>21000</v>
      </c>
      <c r="X324" s="196">
        <v>15529.93</v>
      </c>
      <c r="Y324" s="196">
        <v>5153.31</v>
      </c>
      <c r="Z324" s="77">
        <f t="shared" si="240"/>
        <v>20683.24</v>
      </c>
      <c r="AA324" s="196">
        <v>0</v>
      </c>
      <c r="AB324" s="196">
        <v>21000</v>
      </c>
      <c r="AC324" s="286">
        <f t="shared" si="203"/>
        <v>21000</v>
      </c>
      <c r="AD324" s="276"/>
      <c r="AE324" s="263"/>
      <c r="AF324" s="237"/>
      <c r="AG324" s="196">
        <v>20823.24</v>
      </c>
    </row>
    <row r="325" spans="1:33" s="90" customFormat="1" ht="18.75" customHeight="1" hidden="1">
      <c r="A325" s="17"/>
      <c r="B325" s="18">
        <v>329</v>
      </c>
      <c r="C325" s="143" t="s">
        <v>127</v>
      </c>
      <c r="D325" s="19"/>
      <c r="E325" s="19"/>
      <c r="F325" s="19"/>
      <c r="G325" s="19"/>
      <c r="H325" s="19">
        <v>2700</v>
      </c>
      <c r="I325" s="19">
        <v>0</v>
      </c>
      <c r="J325" s="98">
        <v>0</v>
      </c>
      <c r="K325" s="98">
        <v>0</v>
      </c>
      <c r="L325" s="19">
        <v>0</v>
      </c>
      <c r="M325" s="19"/>
      <c r="N325" s="19"/>
      <c r="O325" s="19"/>
      <c r="P325" s="19"/>
      <c r="Q325" s="39">
        <f t="shared" si="246"/>
        <v>0</v>
      </c>
      <c r="R325" s="19"/>
      <c r="S325" s="42">
        <f t="shared" si="247"/>
        <v>0</v>
      </c>
      <c r="T325" s="19"/>
      <c r="U325" s="186"/>
      <c r="V325" s="195"/>
      <c r="W325" s="195"/>
      <c r="X325" s="195"/>
      <c r="Y325" s="195"/>
      <c r="Z325" s="77">
        <f t="shared" si="240"/>
        <v>0</v>
      </c>
      <c r="AA325" s="195"/>
      <c r="AB325" s="195"/>
      <c r="AC325" s="286">
        <f t="shared" si="203"/>
        <v>0</v>
      </c>
      <c r="AD325" s="276"/>
      <c r="AE325" s="263"/>
      <c r="AF325" s="245"/>
      <c r="AG325" s="195"/>
    </row>
    <row r="326" spans="1:33" s="90" customFormat="1" ht="18.75" customHeight="1" hidden="1">
      <c r="A326" s="17"/>
      <c r="B326" s="18">
        <v>3295</v>
      </c>
      <c r="C326" s="143" t="s">
        <v>135</v>
      </c>
      <c r="D326" s="19"/>
      <c r="E326" s="19"/>
      <c r="F326" s="19"/>
      <c r="G326" s="19"/>
      <c r="H326" s="19">
        <v>2700</v>
      </c>
      <c r="I326" s="19">
        <v>0</v>
      </c>
      <c r="J326" s="98">
        <v>0</v>
      </c>
      <c r="K326" s="98">
        <v>0</v>
      </c>
      <c r="L326" s="19">
        <v>0</v>
      </c>
      <c r="M326" s="19"/>
      <c r="N326" s="19"/>
      <c r="O326" s="19"/>
      <c r="P326" s="19"/>
      <c r="Q326" s="39">
        <f t="shared" si="246"/>
        <v>0</v>
      </c>
      <c r="R326" s="19"/>
      <c r="S326" s="42">
        <f t="shared" si="247"/>
        <v>0</v>
      </c>
      <c r="T326" s="19"/>
      <c r="U326" s="186"/>
      <c r="V326" s="195"/>
      <c r="W326" s="195"/>
      <c r="X326" s="195"/>
      <c r="Y326" s="195"/>
      <c r="Z326" s="77">
        <f t="shared" si="240"/>
        <v>0</v>
      </c>
      <c r="AA326" s="195"/>
      <c r="AB326" s="195"/>
      <c r="AC326" s="286">
        <f t="shared" si="203"/>
        <v>0</v>
      </c>
      <c r="AD326" s="276"/>
      <c r="AE326" s="263"/>
      <c r="AF326" s="245"/>
      <c r="AG326" s="195"/>
    </row>
    <row r="327" spans="1:33" s="55" customFormat="1" ht="18.75" customHeight="1" hidden="1">
      <c r="A327" s="20"/>
      <c r="B327" s="21">
        <v>32959</v>
      </c>
      <c r="C327" s="135" t="s">
        <v>301</v>
      </c>
      <c r="D327" s="7"/>
      <c r="E327" s="7"/>
      <c r="F327" s="7"/>
      <c r="G327" s="7"/>
      <c r="H327" s="7">
        <v>2700</v>
      </c>
      <c r="I327" s="7">
        <v>0</v>
      </c>
      <c r="J327" s="114">
        <v>0</v>
      </c>
      <c r="K327" s="114">
        <v>0</v>
      </c>
      <c r="L327" s="7">
        <v>0</v>
      </c>
      <c r="M327" s="7"/>
      <c r="N327" s="7"/>
      <c r="O327" s="7"/>
      <c r="P327" s="7"/>
      <c r="Q327" s="39">
        <f t="shared" si="246"/>
        <v>0</v>
      </c>
      <c r="R327" s="7"/>
      <c r="S327" s="42">
        <f t="shared" si="247"/>
        <v>0</v>
      </c>
      <c r="T327" s="7"/>
      <c r="U327" s="186"/>
      <c r="V327" s="195"/>
      <c r="W327" s="195"/>
      <c r="X327" s="195"/>
      <c r="Y327" s="195"/>
      <c r="Z327" s="77">
        <f t="shared" si="240"/>
        <v>0</v>
      </c>
      <c r="AA327" s="195"/>
      <c r="AB327" s="195"/>
      <c r="AC327" s="286">
        <f t="shared" si="203"/>
        <v>0</v>
      </c>
      <c r="AD327" s="276"/>
      <c r="AE327" s="263"/>
      <c r="AF327" s="237"/>
      <c r="AG327" s="195"/>
    </row>
    <row r="328" spans="1:64" s="2" customFormat="1" ht="12">
      <c r="A328" s="22"/>
      <c r="B328" s="23">
        <v>4</v>
      </c>
      <c r="C328" s="144" t="s">
        <v>153</v>
      </c>
      <c r="D328" s="24">
        <v>11000</v>
      </c>
      <c r="E328" s="24">
        <f>SUM(E329)</f>
        <v>5000</v>
      </c>
      <c r="F328" s="24">
        <f>SUM(F329)</f>
        <v>15500</v>
      </c>
      <c r="G328" s="24">
        <f>SUM(G329)</f>
        <v>36400</v>
      </c>
      <c r="H328" s="24">
        <v>19500</v>
      </c>
      <c r="I328" s="24">
        <f aca="true" t="shared" si="253" ref="I328:P328">SUM(I329)</f>
        <v>19029.38</v>
      </c>
      <c r="J328" s="103">
        <f t="shared" si="253"/>
        <v>36400</v>
      </c>
      <c r="K328" s="103">
        <f t="shared" si="253"/>
        <v>16702.87</v>
      </c>
      <c r="L328" s="24">
        <f t="shared" si="253"/>
        <v>43400</v>
      </c>
      <c r="M328" s="24">
        <f t="shared" si="253"/>
        <v>10000</v>
      </c>
      <c r="N328" s="24">
        <f t="shared" si="253"/>
        <v>0</v>
      </c>
      <c r="O328" s="24">
        <f t="shared" si="253"/>
        <v>43400</v>
      </c>
      <c r="P328" s="24">
        <f t="shared" si="253"/>
        <v>11400</v>
      </c>
      <c r="Q328" s="39">
        <f t="shared" si="246"/>
        <v>54800</v>
      </c>
      <c r="R328" s="24">
        <v>3841.88</v>
      </c>
      <c r="S328" s="56">
        <f t="shared" si="247"/>
        <v>50958.12</v>
      </c>
      <c r="T328" s="24">
        <f aca="true" t="shared" si="254" ref="T328:Y328">SUM(T329)</f>
        <v>-50900</v>
      </c>
      <c r="U328" s="186">
        <f t="shared" si="254"/>
        <v>500</v>
      </c>
      <c r="V328" s="186">
        <f t="shared" si="254"/>
        <v>22700</v>
      </c>
      <c r="W328" s="77">
        <f t="shared" si="254"/>
        <v>23200</v>
      </c>
      <c r="X328" s="77">
        <f t="shared" si="254"/>
        <v>24838.010000000002</v>
      </c>
      <c r="Y328" s="77">
        <f t="shared" si="254"/>
        <v>0</v>
      </c>
      <c r="Z328" s="77">
        <f t="shared" si="240"/>
        <v>24838.010000000002</v>
      </c>
      <c r="AA328" s="77">
        <f aca="true" t="shared" si="255" ref="AA328:AG328">SUM(AA329)</f>
        <v>3400</v>
      </c>
      <c r="AB328" s="77">
        <f t="shared" si="255"/>
        <v>26600</v>
      </c>
      <c r="AC328" s="77">
        <f t="shared" si="255"/>
        <v>26600</v>
      </c>
      <c r="AD328" s="77">
        <f t="shared" si="255"/>
        <v>0</v>
      </c>
      <c r="AE328" s="77">
        <f t="shared" si="255"/>
        <v>0</v>
      </c>
      <c r="AF328" s="77">
        <f t="shared" si="255"/>
        <v>0</v>
      </c>
      <c r="AG328" s="77">
        <f t="shared" si="255"/>
        <v>25857.48</v>
      </c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</row>
    <row r="329" spans="1:64" s="2" customFormat="1" ht="15" customHeight="1">
      <c r="A329" s="22"/>
      <c r="B329" s="23">
        <v>42</v>
      </c>
      <c r="C329" s="144" t="s">
        <v>154</v>
      </c>
      <c r="D329" s="24">
        <v>11000</v>
      </c>
      <c r="E329" s="24">
        <f>SUM(E330+E337)</f>
        <v>5000</v>
      </c>
      <c r="F329" s="24">
        <f>SUM(F330+F337)</f>
        <v>15500</v>
      </c>
      <c r="G329" s="24">
        <f>SUM(G330+G337)</f>
        <v>36400</v>
      </c>
      <c r="H329" s="24">
        <v>19500</v>
      </c>
      <c r="I329" s="24">
        <f aca="true" t="shared" si="256" ref="I329:N329">SUM(I330+I337)</f>
        <v>19029.38</v>
      </c>
      <c r="J329" s="103">
        <f t="shared" si="256"/>
        <v>36400</v>
      </c>
      <c r="K329" s="103">
        <f t="shared" si="256"/>
        <v>16702.87</v>
      </c>
      <c r="L329" s="24">
        <f t="shared" si="256"/>
        <v>43400</v>
      </c>
      <c r="M329" s="24">
        <f t="shared" si="256"/>
        <v>10000</v>
      </c>
      <c r="N329" s="24">
        <f t="shared" si="256"/>
        <v>0</v>
      </c>
      <c r="O329" s="24">
        <f>SUM(O330+O337+O331)</f>
        <v>43400</v>
      </c>
      <c r="P329" s="24">
        <f>SUM(P330+P337+P331)</f>
        <v>11400</v>
      </c>
      <c r="Q329" s="39">
        <f t="shared" si="246"/>
        <v>54800</v>
      </c>
      <c r="R329" s="24">
        <v>3841.88</v>
      </c>
      <c r="S329" s="56">
        <f t="shared" si="247"/>
        <v>50958.12</v>
      </c>
      <c r="T329" s="24">
        <f aca="true" t="shared" si="257" ref="T329:Y329">SUM(T330+T337)</f>
        <v>-50900</v>
      </c>
      <c r="U329" s="186">
        <f t="shared" si="257"/>
        <v>500</v>
      </c>
      <c r="V329" s="186">
        <f t="shared" si="257"/>
        <v>22700</v>
      </c>
      <c r="W329" s="77">
        <f t="shared" si="257"/>
        <v>23200</v>
      </c>
      <c r="X329" s="77">
        <f t="shared" si="257"/>
        <v>24838.010000000002</v>
      </c>
      <c r="Y329" s="77">
        <f t="shared" si="257"/>
        <v>0</v>
      </c>
      <c r="Z329" s="77">
        <f t="shared" si="240"/>
        <v>24838.010000000002</v>
      </c>
      <c r="AA329" s="77">
        <f aca="true" t="shared" si="258" ref="AA329:AG329">SUM(AA330+AA337)</f>
        <v>3400</v>
      </c>
      <c r="AB329" s="77">
        <f t="shared" si="258"/>
        <v>26600</v>
      </c>
      <c r="AC329" s="77">
        <f t="shared" si="258"/>
        <v>26600</v>
      </c>
      <c r="AD329" s="77">
        <f t="shared" si="258"/>
        <v>0</v>
      </c>
      <c r="AE329" s="77">
        <f t="shared" si="258"/>
        <v>0</v>
      </c>
      <c r="AF329" s="77">
        <f t="shared" si="258"/>
        <v>0</v>
      </c>
      <c r="AG329" s="77">
        <f t="shared" si="258"/>
        <v>25857.48</v>
      </c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</row>
    <row r="330" spans="1:64" s="2" customFormat="1" ht="12.75" customHeight="1">
      <c r="A330" s="22"/>
      <c r="B330" s="23">
        <v>422</v>
      </c>
      <c r="C330" s="144" t="s">
        <v>155</v>
      </c>
      <c r="D330" s="24">
        <v>10000</v>
      </c>
      <c r="E330" s="24">
        <f>SUM(E335)</f>
        <v>5500</v>
      </c>
      <c r="F330" s="24">
        <f>SUM(F335)</f>
        <v>15000</v>
      </c>
      <c r="G330" s="24">
        <f>SUM(G335)</f>
        <v>35000</v>
      </c>
      <c r="H330" s="24">
        <v>19000</v>
      </c>
      <c r="I330" s="24">
        <f>SUM(I335)</f>
        <v>18559.25</v>
      </c>
      <c r="J330" s="103">
        <f>SUM(J335)</f>
        <v>35000</v>
      </c>
      <c r="K330" s="103">
        <f>SUM(K335+K333)</f>
        <v>16702.87</v>
      </c>
      <c r="L330" s="24">
        <f>SUM(L335+L333)</f>
        <v>42000</v>
      </c>
      <c r="M330" s="24">
        <f>SUM(M335+M333)</f>
        <v>10000</v>
      </c>
      <c r="N330" s="24">
        <f>SUM(N335+N333+N331)</f>
        <v>0</v>
      </c>
      <c r="O330" s="24">
        <f>SUM(O335+O333)</f>
        <v>38000</v>
      </c>
      <c r="P330" s="24">
        <f>SUM(P335+P333)</f>
        <v>9400</v>
      </c>
      <c r="Q330" s="39">
        <v>51400</v>
      </c>
      <c r="R330" s="24">
        <v>3389</v>
      </c>
      <c r="S330" s="56">
        <f t="shared" si="247"/>
        <v>48011</v>
      </c>
      <c r="T330" s="24">
        <f aca="true" t="shared" si="259" ref="T330:Y330">SUM(T331+T335)</f>
        <v>-48000</v>
      </c>
      <c r="U330" s="186">
        <f t="shared" si="259"/>
        <v>0</v>
      </c>
      <c r="V330" s="186">
        <f t="shared" si="259"/>
        <v>22700</v>
      </c>
      <c r="W330" s="77">
        <f t="shared" si="259"/>
        <v>22700</v>
      </c>
      <c r="X330" s="77">
        <f t="shared" si="259"/>
        <v>24385.13</v>
      </c>
      <c r="Y330" s="77">
        <f t="shared" si="259"/>
        <v>0</v>
      </c>
      <c r="Z330" s="77">
        <f t="shared" si="240"/>
        <v>24385.13</v>
      </c>
      <c r="AA330" s="77">
        <f aca="true" t="shared" si="260" ref="AA330:AG330">SUM(AA331+AA335)</f>
        <v>3400</v>
      </c>
      <c r="AB330" s="77">
        <f t="shared" si="260"/>
        <v>26100</v>
      </c>
      <c r="AC330" s="77">
        <f t="shared" si="260"/>
        <v>26100</v>
      </c>
      <c r="AD330" s="77">
        <f t="shared" si="260"/>
        <v>0</v>
      </c>
      <c r="AE330" s="77">
        <f t="shared" si="260"/>
        <v>0</v>
      </c>
      <c r="AF330" s="77">
        <f t="shared" si="260"/>
        <v>0</v>
      </c>
      <c r="AG330" s="77">
        <f t="shared" si="260"/>
        <v>25404.6</v>
      </c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</row>
    <row r="331" spans="1:64" s="2" customFormat="1" ht="18.75" hidden="1">
      <c r="A331" s="22"/>
      <c r="B331" s="23">
        <v>4221</v>
      </c>
      <c r="C331" s="144" t="s">
        <v>299</v>
      </c>
      <c r="D331" s="24"/>
      <c r="E331" s="24"/>
      <c r="F331" s="24"/>
      <c r="G331" s="24"/>
      <c r="H331" s="24">
        <v>4000</v>
      </c>
      <c r="I331" s="24">
        <v>0</v>
      </c>
      <c r="J331" s="103">
        <v>0</v>
      </c>
      <c r="K331" s="103">
        <f aca="true" t="shared" si="261" ref="K331:P331">SUM(K332)</f>
        <v>0</v>
      </c>
      <c r="L331" s="24">
        <f t="shared" si="261"/>
        <v>0</v>
      </c>
      <c r="M331" s="24">
        <f t="shared" si="261"/>
        <v>0</v>
      </c>
      <c r="N331" s="24">
        <f t="shared" si="261"/>
        <v>4000</v>
      </c>
      <c r="O331" s="24">
        <f t="shared" si="261"/>
        <v>4000</v>
      </c>
      <c r="P331" s="24">
        <f t="shared" si="261"/>
        <v>0</v>
      </c>
      <c r="Q331" s="39">
        <f aca="true" t="shared" si="262" ref="Q331:Q345">SUM(O331+P331)</f>
        <v>4000</v>
      </c>
      <c r="R331" s="24">
        <v>3389</v>
      </c>
      <c r="S331" s="56">
        <f t="shared" si="247"/>
        <v>611</v>
      </c>
      <c r="T331" s="24">
        <v>-600</v>
      </c>
      <c r="U331" s="186">
        <f>SUM(U332)</f>
        <v>0</v>
      </c>
      <c r="V331" s="186">
        <f>SUM(V332)</f>
        <v>0</v>
      </c>
      <c r="W331" s="77">
        <f>SUM(W332)</f>
        <v>0</v>
      </c>
      <c r="X331" s="77">
        <f>SUM(X332)</f>
        <v>0</v>
      </c>
      <c r="Y331" s="77">
        <f>SUM(Y332)</f>
        <v>0</v>
      </c>
      <c r="Z331" s="77">
        <f t="shared" si="240"/>
        <v>0</v>
      </c>
      <c r="AA331" s="77">
        <f>SUM(AA332)</f>
        <v>0</v>
      </c>
      <c r="AB331" s="77">
        <f>SUM(AB332)</f>
        <v>0</v>
      </c>
      <c r="AC331" s="286">
        <f aca="true" t="shared" si="263" ref="AC331:AC387">SUM(W331+AA331)</f>
        <v>0</v>
      </c>
      <c r="AD331" s="276"/>
      <c r="AE331" s="263"/>
      <c r="AF331" s="240"/>
      <c r="AG331" s="77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</row>
    <row r="332" spans="1:64" s="3" customFormat="1" ht="18.75" hidden="1">
      <c r="A332" s="25" t="s">
        <v>321</v>
      </c>
      <c r="B332" s="26">
        <v>42211</v>
      </c>
      <c r="C332" s="136" t="s">
        <v>300</v>
      </c>
      <c r="D332" s="27"/>
      <c r="E332" s="27"/>
      <c r="F332" s="27"/>
      <c r="G332" s="27"/>
      <c r="H332" s="27">
        <v>4000</v>
      </c>
      <c r="I332" s="27">
        <v>0</v>
      </c>
      <c r="J332" s="104">
        <v>0</v>
      </c>
      <c r="K332" s="104">
        <v>0</v>
      </c>
      <c r="L332" s="27">
        <v>0</v>
      </c>
      <c r="M332" s="27"/>
      <c r="N332" s="27">
        <v>4000</v>
      </c>
      <c r="O332" s="27">
        <v>4000</v>
      </c>
      <c r="P332" s="27">
        <v>0</v>
      </c>
      <c r="Q332" s="41">
        <f t="shared" si="262"/>
        <v>4000</v>
      </c>
      <c r="R332" s="27">
        <v>3389</v>
      </c>
      <c r="S332" s="42">
        <f t="shared" si="247"/>
        <v>611</v>
      </c>
      <c r="T332" s="27">
        <v>-600</v>
      </c>
      <c r="U332" s="187">
        <v>0</v>
      </c>
      <c r="V332" s="196">
        <v>0</v>
      </c>
      <c r="W332" s="196">
        <v>0</v>
      </c>
      <c r="X332" s="196"/>
      <c r="Y332" s="196"/>
      <c r="Z332" s="77">
        <f t="shared" si="240"/>
        <v>0</v>
      </c>
      <c r="AA332" s="196"/>
      <c r="AB332" s="196"/>
      <c r="AC332" s="286">
        <f t="shared" si="263"/>
        <v>0</v>
      </c>
      <c r="AD332" s="276"/>
      <c r="AE332" s="263"/>
      <c r="AF332" s="243"/>
      <c r="AG332" s="196"/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  <c r="AY332" s="126"/>
      <c r="AZ332" s="126"/>
      <c r="BA332" s="126"/>
      <c r="BB332" s="126"/>
      <c r="BC332" s="126"/>
      <c r="BD332" s="126"/>
      <c r="BE332" s="126"/>
      <c r="BF332" s="126"/>
      <c r="BG332" s="126"/>
      <c r="BH332" s="126"/>
      <c r="BI332" s="126"/>
      <c r="BJ332" s="126"/>
      <c r="BK332" s="126"/>
      <c r="BL332" s="126"/>
    </row>
    <row r="333" spans="1:64" s="2" customFormat="1" ht="18.75" hidden="1">
      <c r="A333" s="22"/>
      <c r="B333" s="23">
        <v>4223</v>
      </c>
      <c r="C333" s="144" t="s">
        <v>307</v>
      </c>
      <c r="D333" s="24"/>
      <c r="E333" s="24"/>
      <c r="F333" s="24"/>
      <c r="G333" s="24"/>
      <c r="H333" s="24"/>
      <c r="I333" s="24"/>
      <c r="J333" s="103">
        <v>0</v>
      </c>
      <c r="K333" s="103">
        <v>10000</v>
      </c>
      <c r="L333" s="24">
        <v>0</v>
      </c>
      <c r="M333" s="24">
        <v>10000</v>
      </c>
      <c r="N333" s="24">
        <v>0</v>
      </c>
      <c r="O333" s="24">
        <v>0</v>
      </c>
      <c r="P333" s="24"/>
      <c r="Q333" s="39">
        <f t="shared" si="262"/>
        <v>0</v>
      </c>
      <c r="R333" s="24"/>
      <c r="S333" s="42">
        <f t="shared" si="247"/>
        <v>0</v>
      </c>
      <c r="T333" s="24"/>
      <c r="U333" s="186"/>
      <c r="V333" s="195"/>
      <c r="W333" s="195"/>
      <c r="X333" s="195"/>
      <c r="Y333" s="195"/>
      <c r="Z333" s="77">
        <f t="shared" si="240"/>
        <v>0</v>
      </c>
      <c r="AA333" s="195"/>
      <c r="AB333" s="195"/>
      <c r="AC333" s="286">
        <f t="shared" si="263"/>
        <v>0</v>
      </c>
      <c r="AD333" s="276"/>
      <c r="AE333" s="263"/>
      <c r="AF333" s="240"/>
      <c r="AG333" s="195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</row>
    <row r="334" spans="1:64" s="3" customFormat="1" ht="18.75" hidden="1">
      <c r="A334" s="25" t="s">
        <v>310</v>
      </c>
      <c r="B334" s="26">
        <v>42239</v>
      </c>
      <c r="C334" s="136" t="s">
        <v>308</v>
      </c>
      <c r="D334" s="27"/>
      <c r="E334" s="27"/>
      <c r="F334" s="27"/>
      <c r="G334" s="27"/>
      <c r="H334" s="27"/>
      <c r="I334" s="27"/>
      <c r="J334" s="104">
        <v>0</v>
      </c>
      <c r="K334" s="104">
        <v>10000</v>
      </c>
      <c r="L334" s="27">
        <v>0</v>
      </c>
      <c r="M334" s="27"/>
      <c r="N334" s="27">
        <v>0</v>
      </c>
      <c r="O334" s="27">
        <v>0</v>
      </c>
      <c r="P334" s="27"/>
      <c r="Q334" s="39">
        <f t="shared" si="262"/>
        <v>0</v>
      </c>
      <c r="R334" s="27"/>
      <c r="S334" s="42">
        <f t="shared" si="247"/>
        <v>0</v>
      </c>
      <c r="T334" s="27"/>
      <c r="U334" s="186"/>
      <c r="V334" s="195"/>
      <c r="W334" s="195"/>
      <c r="X334" s="195"/>
      <c r="Y334" s="195"/>
      <c r="Z334" s="77">
        <f t="shared" si="240"/>
        <v>0</v>
      </c>
      <c r="AA334" s="195"/>
      <c r="AB334" s="195"/>
      <c r="AC334" s="286">
        <f t="shared" si="263"/>
        <v>0</v>
      </c>
      <c r="AD334" s="276"/>
      <c r="AE334" s="263"/>
      <c r="AF334" s="243"/>
      <c r="AG334" s="195"/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  <c r="AY334" s="126"/>
      <c r="AZ334" s="126"/>
      <c r="BA334" s="126"/>
      <c r="BB334" s="126"/>
      <c r="BC334" s="126"/>
      <c r="BD334" s="126"/>
      <c r="BE334" s="126"/>
      <c r="BF334" s="126"/>
      <c r="BG334" s="126"/>
      <c r="BH334" s="126"/>
      <c r="BI334" s="126"/>
      <c r="BJ334" s="126"/>
      <c r="BK334" s="126"/>
      <c r="BL334" s="126"/>
    </row>
    <row r="335" spans="1:64" s="2" customFormat="1" ht="12" hidden="1">
      <c r="A335" s="22"/>
      <c r="B335" s="23">
        <v>4227</v>
      </c>
      <c r="C335" s="144" t="s">
        <v>156</v>
      </c>
      <c r="D335" s="24">
        <v>10000</v>
      </c>
      <c r="E335" s="24">
        <f>SUM(E336)</f>
        <v>5500</v>
      </c>
      <c r="F335" s="24">
        <f>SUM(F336)</f>
        <v>15000</v>
      </c>
      <c r="G335" s="24">
        <f>SUM(G336)</f>
        <v>35000</v>
      </c>
      <c r="H335" s="24">
        <v>15000</v>
      </c>
      <c r="I335" s="24">
        <f aca="true" t="shared" si="264" ref="I335:P335">SUM(I336)</f>
        <v>18559.25</v>
      </c>
      <c r="J335" s="103">
        <f t="shared" si="264"/>
        <v>35000</v>
      </c>
      <c r="K335" s="103">
        <f t="shared" si="264"/>
        <v>6702.87</v>
      </c>
      <c r="L335" s="24">
        <f t="shared" si="264"/>
        <v>42000</v>
      </c>
      <c r="M335" s="24">
        <f t="shared" si="264"/>
        <v>0</v>
      </c>
      <c r="N335" s="24">
        <f t="shared" si="264"/>
        <v>-4000</v>
      </c>
      <c r="O335" s="24">
        <f t="shared" si="264"/>
        <v>38000</v>
      </c>
      <c r="P335" s="24">
        <f t="shared" si="264"/>
        <v>9400</v>
      </c>
      <c r="Q335" s="39">
        <f t="shared" si="262"/>
        <v>47400</v>
      </c>
      <c r="R335" s="24">
        <v>0</v>
      </c>
      <c r="S335" s="56">
        <f t="shared" si="247"/>
        <v>47400</v>
      </c>
      <c r="T335" s="24">
        <v>-47400</v>
      </c>
      <c r="U335" s="186">
        <f>SUM(U336)</f>
        <v>0</v>
      </c>
      <c r="V335" s="186">
        <f>SUM(V336)</f>
        <v>22700</v>
      </c>
      <c r="W335" s="77">
        <f>SUM(W336)</f>
        <v>22700</v>
      </c>
      <c r="X335" s="77">
        <f>SUM(X336)</f>
        <v>24385.13</v>
      </c>
      <c r="Y335" s="77">
        <f>SUM(Y336)</f>
        <v>0</v>
      </c>
      <c r="Z335" s="77">
        <f t="shared" si="240"/>
        <v>24385.13</v>
      </c>
      <c r="AA335" s="77">
        <f aca="true" t="shared" si="265" ref="AA335:AG335">SUM(AA336)</f>
        <v>3400</v>
      </c>
      <c r="AB335" s="77">
        <f t="shared" si="265"/>
        <v>26100</v>
      </c>
      <c r="AC335" s="77">
        <f t="shared" si="265"/>
        <v>26100</v>
      </c>
      <c r="AD335" s="77">
        <f t="shared" si="265"/>
        <v>0</v>
      </c>
      <c r="AE335" s="77">
        <f t="shared" si="265"/>
        <v>0</v>
      </c>
      <c r="AF335" s="77">
        <f t="shared" si="265"/>
        <v>0</v>
      </c>
      <c r="AG335" s="77">
        <f t="shared" si="265"/>
        <v>25404.6</v>
      </c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</row>
    <row r="336" spans="1:33" s="126" customFormat="1" ht="18.75" hidden="1">
      <c r="A336" s="20" t="s">
        <v>269</v>
      </c>
      <c r="B336" s="124">
        <v>42273</v>
      </c>
      <c r="C336" s="135" t="s">
        <v>157</v>
      </c>
      <c r="D336" s="125">
        <v>10000</v>
      </c>
      <c r="E336" s="125">
        <v>5500</v>
      </c>
      <c r="F336" s="125">
        <v>15000</v>
      </c>
      <c r="G336" s="125">
        <v>35000</v>
      </c>
      <c r="H336" s="125">
        <v>15000</v>
      </c>
      <c r="I336" s="125">
        <v>18559.25</v>
      </c>
      <c r="J336" s="125">
        <v>35000</v>
      </c>
      <c r="K336" s="125">
        <v>6702.87</v>
      </c>
      <c r="L336" s="125">
        <v>42000</v>
      </c>
      <c r="M336" s="125"/>
      <c r="N336" s="125">
        <v>-4000</v>
      </c>
      <c r="O336" s="125">
        <v>38000</v>
      </c>
      <c r="P336" s="125">
        <v>9400</v>
      </c>
      <c r="Q336" s="41">
        <f t="shared" si="262"/>
        <v>47400</v>
      </c>
      <c r="R336" s="125">
        <v>0</v>
      </c>
      <c r="S336" s="7">
        <f t="shared" si="247"/>
        <v>47400</v>
      </c>
      <c r="T336" s="125">
        <v>-47400</v>
      </c>
      <c r="U336" s="183">
        <v>0</v>
      </c>
      <c r="V336" s="192">
        <v>22700</v>
      </c>
      <c r="W336" s="192">
        <v>22700</v>
      </c>
      <c r="X336" s="192">
        <v>24385.13</v>
      </c>
      <c r="Y336" s="192"/>
      <c r="Z336" s="39">
        <f t="shared" si="240"/>
        <v>24385.13</v>
      </c>
      <c r="AA336" s="192">
        <v>3400</v>
      </c>
      <c r="AB336" s="192">
        <v>26100</v>
      </c>
      <c r="AC336" s="287">
        <f t="shared" si="263"/>
        <v>26100</v>
      </c>
      <c r="AD336" s="283"/>
      <c r="AE336" s="282"/>
      <c r="AF336" s="248"/>
      <c r="AG336" s="192">
        <v>25404.6</v>
      </c>
    </row>
    <row r="337" spans="1:64" s="2" customFormat="1" ht="12">
      <c r="A337" s="22"/>
      <c r="B337" s="23">
        <v>426</v>
      </c>
      <c r="C337" s="144" t="s">
        <v>158</v>
      </c>
      <c r="D337" s="24">
        <v>1000</v>
      </c>
      <c r="E337" s="24">
        <v>-500</v>
      </c>
      <c r="F337" s="24">
        <f>SUM(F338)</f>
        <v>500</v>
      </c>
      <c r="G337" s="24">
        <f>SUM(G338)</f>
        <v>1400</v>
      </c>
      <c r="H337" s="24">
        <v>500</v>
      </c>
      <c r="I337" s="24">
        <f aca="true" t="shared" si="266" ref="I337:P338">SUM(I338)</f>
        <v>470.13</v>
      </c>
      <c r="J337" s="103">
        <f t="shared" si="266"/>
        <v>1400</v>
      </c>
      <c r="K337" s="103">
        <f t="shared" si="266"/>
        <v>0</v>
      </c>
      <c r="L337" s="24">
        <f t="shared" si="266"/>
        <v>1400</v>
      </c>
      <c r="M337" s="24">
        <f t="shared" si="266"/>
        <v>0</v>
      </c>
      <c r="N337" s="24">
        <f t="shared" si="266"/>
        <v>0</v>
      </c>
      <c r="O337" s="24">
        <f t="shared" si="266"/>
        <v>1400</v>
      </c>
      <c r="P337" s="24">
        <f t="shared" si="266"/>
        <v>2000</v>
      </c>
      <c r="Q337" s="39">
        <f t="shared" si="262"/>
        <v>3400</v>
      </c>
      <c r="R337" s="24">
        <v>452.88</v>
      </c>
      <c r="S337" s="56">
        <f t="shared" si="247"/>
        <v>2947.12</v>
      </c>
      <c r="T337" s="24">
        <v>-2900</v>
      </c>
      <c r="U337" s="186">
        <f aca="true" t="shared" si="267" ref="U337:Y338">SUM(U338)</f>
        <v>500</v>
      </c>
      <c r="V337" s="186">
        <f t="shared" si="267"/>
        <v>0</v>
      </c>
      <c r="W337" s="77">
        <f t="shared" si="267"/>
        <v>500</v>
      </c>
      <c r="X337" s="77">
        <f t="shared" si="267"/>
        <v>452.88</v>
      </c>
      <c r="Y337" s="77">
        <f t="shared" si="267"/>
        <v>0</v>
      </c>
      <c r="Z337" s="77">
        <f t="shared" si="240"/>
        <v>452.88</v>
      </c>
      <c r="AA337" s="77">
        <f aca="true" t="shared" si="268" ref="AA337:AG338">SUM(AA338)</f>
        <v>0</v>
      </c>
      <c r="AB337" s="77">
        <f t="shared" si="268"/>
        <v>500</v>
      </c>
      <c r="AC337" s="77">
        <f t="shared" si="268"/>
        <v>500</v>
      </c>
      <c r="AD337" s="77">
        <f t="shared" si="268"/>
        <v>0</v>
      </c>
      <c r="AE337" s="77">
        <f t="shared" si="268"/>
        <v>0</v>
      </c>
      <c r="AF337" s="77">
        <f t="shared" si="268"/>
        <v>0</v>
      </c>
      <c r="AG337" s="77">
        <f t="shared" si="268"/>
        <v>452.88</v>
      </c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</row>
    <row r="338" spans="1:64" s="2" customFormat="1" ht="12" hidden="1">
      <c r="A338" s="22"/>
      <c r="B338" s="23">
        <v>4262</v>
      </c>
      <c r="C338" s="144" t="s">
        <v>159</v>
      </c>
      <c r="D338" s="24">
        <v>1000</v>
      </c>
      <c r="E338" s="24">
        <f>SUM(E339)</f>
        <v>-500</v>
      </c>
      <c r="F338" s="24">
        <f>SUM(F339)</f>
        <v>500</v>
      </c>
      <c r="G338" s="24">
        <f>SUM(G339)</f>
        <v>1400</v>
      </c>
      <c r="H338" s="24">
        <v>500</v>
      </c>
      <c r="I338" s="24">
        <f t="shared" si="266"/>
        <v>470.13</v>
      </c>
      <c r="J338" s="103">
        <f t="shared" si="266"/>
        <v>1400</v>
      </c>
      <c r="K338" s="103">
        <f t="shared" si="266"/>
        <v>0</v>
      </c>
      <c r="L338" s="24">
        <f t="shared" si="266"/>
        <v>1400</v>
      </c>
      <c r="M338" s="24">
        <f t="shared" si="266"/>
        <v>0</v>
      </c>
      <c r="N338" s="24">
        <f t="shared" si="266"/>
        <v>0</v>
      </c>
      <c r="O338" s="24">
        <f t="shared" si="266"/>
        <v>1400</v>
      </c>
      <c r="P338" s="24">
        <f t="shared" si="266"/>
        <v>2000</v>
      </c>
      <c r="Q338" s="39">
        <f t="shared" si="262"/>
        <v>3400</v>
      </c>
      <c r="R338" s="24">
        <v>452.88</v>
      </c>
      <c r="S338" s="56">
        <f t="shared" si="247"/>
        <v>2947.12</v>
      </c>
      <c r="T338" s="24">
        <v>-2900</v>
      </c>
      <c r="U338" s="186">
        <f t="shared" si="267"/>
        <v>500</v>
      </c>
      <c r="V338" s="186">
        <f t="shared" si="267"/>
        <v>0</v>
      </c>
      <c r="W338" s="77">
        <f t="shared" si="267"/>
        <v>500</v>
      </c>
      <c r="X338" s="77">
        <f t="shared" si="267"/>
        <v>452.88</v>
      </c>
      <c r="Y338" s="77">
        <f t="shared" si="267"/>
        <v>0</v>
      </c>
      <c r="Z338" s="77">
        <f t="shared" si="240"/>
        <v>452.88</v>
      </c>
      <c r="AA338" s="77">
        <f t="shared" si="268"/>
        <v>0</v>
      </c>
      <c r="AB338" s="77">
        <f t="shared" si="268"/>
        <v>500</v>
      </c>
      <c r="AC338" s="77">
        <f t="shared" si="268"/>
        <v>500</v>
      </c>
      <c r="AD338" s="77">
        <f t="shared" si="268"/>
        <v>0</v>
      </c>
      <c r="AE338" s="77">
        <f t="shared" si="268"/>
        <v>0</v>
      </c>
      <c r="AF338" s="77">
        <f t="shared" si="268"/>
        <v>0</v>
      </c>
      <c r="AG338" s="77">
        <f t="shared" si="268"/>
        <v>452.88</v>
      </c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</row>
    <row r="339" spans="1:64" s="3" customFormat="1" ht="17.25" customHeight="1" hidden="1">
      <c r="A339" s="25" t="s">
        <v>270</v>
      </c>
      <c r="B339" s="26">
        <v>42621</v>
      </c>
      <c r="C339" s="136" t="s">
        <v>159</v>
      </c>
      <c r="D339" s="27">
        <v>1000</v>
      </c>
      <c r="E339" s="27">
        <v>-500</v>
      </c>
      <c r="F339" s="27">
        <v>500</v>
      </c>
      <c r="G339" s="27">
        <v>1400</v>
      </c>
      <c r="H339" s="27">
        <v>500</v>
      </c>
      <c r="I339" s="27">
        <v>470.13</v>
      </c>
      <c r="J339" s="104">
        <v>1400</v>
      </c>
      <c r="K339" s="104">
        <v>0</v>
      </c>
      <c r="L339" s="27">
        <v>1400</v>
      </c>
      <c r="M339" s="27"/>
      <c r="N339" s="27">
        <v>0</v>
      </c>
      <c r="O339" s="27">
        <v>1400</v>
      </c>
      <c r="P339" s="27">
        <v>2000</v>
      </c>
      <c r="Q339" s="41">
        <f t="shared" si="262"/>
        <v>3400</v>
      </c>
      <c r="R339" s="27">
        <v>452.88</v>
      </c>
      <c r="S339" s="42">
        <f t="shared" si="247"/>
        <v>2947.12</v>
      </c>
      <c r="T339" s="199">
        <v>-2900</v>
      </c>
      <c r="U339" s="85">
        <v>500</v>
      </c>
      <c r="V339" s="196">
        <v>0</v>
      </c>
      <c r="W339" s="196">
        <v>500</v>
      </c>
      <c r="X339" s="196">
        <v>452.88</v>
      </c>
      <c r="Y339" s="196"/>
      <c r="Z339" s="77">
        <f t="shared" si="240"/>
        <v>452.88</v>
      </c>
      <c r="AA339" s="196">
        <v>0</v>
      </c>
      <c r="AB339" s="196">
        <v>500</v>
      </c>
      <c r="AC339" s="286">
        <f t="shared" si="263"/>
        <v>500</v>
      </c>
      <c r="AD339" s="276"/>
      <c r="AE339" s="263"/>
      <c r="AF339" s="243"/>
      <c r="AG339" s="196">
        <v>452.88</v>
      </c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6"/>
      <c r="BD339" s="126"/>
      <c r="BE339" s="126"/>
      <c r="BF339" s="126"/>
      <c r="BG339" s="126"/>
      <c r="BH339" s="126"/>
      <c r="BI339" s="126"/>
      <c r="BJ339" s="126"/>
      <c r="BK339" s="126"/>
      <c r="BL339" s="126"/>
    </row>
    <row r="340" spans="1:64" s="2" customFormat="1" ht="18.75" hidden="1">
      <c r="A340" s="14" t="s">
        <v>9</v>
      </c>
      <c r="B340" s="50"/>
      <c r="C340" s="133" t="s">
        <v>328</v>
      </c>
      <c r="D340" s="51"/>
      <c r="E340" s="51"/>
      <c r="F340" s="51"/>
      <c r="G340" s="51"/>
      <c r="H340" s="51"/>
      <c r="I340" s="51"/>
      <c r="J340" s="115"/>
      <c r="K340" s="115"/>
      <c r="L340" s="51"/>
      <c r="M340" s="51"/>
      <c r="N340" s="51"/>
      <c r="O340" s="51">
        <v>0</v>
      </c>
      <c r="P340" s="51">
        <v>0</v>
      </c>
      <c r="Q340" s="38">
        <f t="shared" si="262"/>
        <v>0</v>
      </c>
      <c r="R340" s="51"/>
      <c r="S340" s="42">
        <f t="shared" si="247"/>
        <v>0</v>
      </c>
      <c r="T340" s="200"/>
      <c r="U340" s="77"/>
      <c r="V340" s="195"/>
      <c r="W340" s="195"/>
      <c r="X340" s="195"/>
      <c r="Y340" s="195"/>
      <c r="Z340" s="77">
        <f t="shared" si="240"/>
        <v>0</v>
      </c>
      <c r="AA340" s="195"/>
      <c r="AB340" s="195"/>
      <c r="AC340" s="286">
        <f t="shared" si="263"/>
        <v>0</v>
      </c>
      <c r="AD340" s="276"/>
      <c r="AE340" s="263"/>
      <c r="AF340" s="240"/>
      <c r="AG340" s="195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</row>
    <row r="341" spans="1:64" s="3" customFormat="1" ht="18.75" hidden="1">
      <c r="A341" s="25"/>
      <c r="B341" s="23">
        <v>4</v>
      </c>
      <c r="C341" s="144" t="s">
        <v>153</v>
      </c>
      <c r="D341" s="27"/>
      <c r="E341" s="27"/>
      <c r="F341" s="27"/>
      <c r="G341" s="27"/>
      <c r="H341" s="27"/>
      <c r="I341" s="27"/>
      <c r="J341" s="104"/>
      <c r="K341" s="104"/>
      <c r="L341" s="27"/>
      <c r="M341" s="27"/>
      <c r="N341" s="27"/>
      <c r="O341" s="27">
        <v>0</v>
      </c>
      <c r="P341" s="27">
        <v>0</v>
      </c>
      <c r="Q341" s="41">
        <f t="shared" si="262"/>
        <v>0</v>
      </c>
      <c r="R341" s="27"/>
      <c r="S341" s="42">
        <f t="shared" si="247"/>
        <v>0</v>
      </c>
      <c r="T341" s="199"/>
      <c r="U341" s="77"/>
      <c r="V341" s="195"/>
      <c r="W341" s="195"/>
      <c r="X341" s="195"/>
      <c r="Y341" s="195"/>
      <c r="Z341" s="77">
        <f t="shared" si="240"/>
        <v>0</v>
      </c>
      <c r="AA341" s="195"/>
      <c r="AB341" s="195"/>
      <c r="AC341" s="286">
        <f t="shared" si="263"/>
        <v>0</v>
      </c>
      <c r="AD341" s="276"/>
      <c r="AE341" s="263"/>
      <c r="AF341" s="243"/>
      <c r="AG341" s="195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  <c r="AZ341" s="126"/>
      <c r="BA341" s="126"/>
      <c r="BB341" s="126"/>
      <c r="BC341" s="126"/>
      <c r="BD341" s="126"/>
      <c r="BE341" s="126"/>
      <c r="BF341" s="126"/>
      <c r="BG341" s="126"/>
      <c r="BH341" s="126"/>
      <c r="BI341" s="126"/>
      <c r="BJ341" s="126"/>
      <c r="BK341" s="126"/>
      <c r="BL341" s="126"/>
    </row>
    <row r="342" spans="1:64" s="3" customFormat="1" ht="18.75" hidden="1">
      <c r="A342" s="25"/>
      <c r="B342" s="23">
        <v>42</v>
      </c>
      <c r="C342" s="144" t="s">
        <v>154</v>
      </c>
      <c r="D342" s="27"/>
      <c r="E342" s="27"/>
      <c r="F342" s="27"/>
      <c r="G342" s="27"/>
      <c r="H342" s="27"/>
      <c r="I342" s="27"/>
      <c r="J342" s="104"/>
      <c r="K342" s="104"/>
      <c r="L342" s="27"/>
      <c r="M342" s="27"/>
      <c r="N342" s="27"/>
      <c r="O342" s="27">
        <v>0</v>
      </c>
      <c r="P342" s="27">
        <v>0</v>
      </c>
      <c r="Q342" s="41">
        <f t="shared" si="262"/>
        <v>0</v>
      </c>
      <c r="R342" s="27"/>
      <c r="S342" s="42">
        <f t="shared" si="247"/>
        <v>0</v>
      </c>
      <c r="T342" s="199"/>
      <c r="U342" s="77"/>
      <c r="V342" s="195"/>
      <c r="W342" s="195"/>
      <c r="X342" s="195"/>
      <c r="Y342" s="195"/>
      <c r="Z342" s="77">
        <f t="shared" si="240"/>
        <v>0</v>
      </c>
      <c r="AA342" s="195"/>
      <c r="AB342" s="195"/>
      <c r="AC342" s="286">
        <f t="shared" si="263"/>
        <v>0</v>
      </c>
      <c r="AD342" s="276"/>
      <c r="AE342" s="263"/>
      <c r="AF342" s="243"/>
      <c r="AG342" s="195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  <c r="AW342" s="126"/>
      <c r="AX342" s="126"/>
      <c r="AY342" s="126"/>
      <c r="AZ342" s="126"/>
      <c r="BA342" s="126"/>
      <c r="BB342" s="126"/>
      <c r="BC342" s="126"/>
      <c r="BD342" s="126"/>
      <c r="BE342" s="126"/>
      <c r="BF342" s="126"/>
      <c r="BG342" s="126"/>
      <c r="BH342" s="126"/>
      <c r="BI342" s="126"/>
      <c r="BJ342" s="126"/>
      <c r="BK342" s="126"/>
      <c r="BL342" s="126"/>
    </row>
    <row r="343" spans="1:64" s="3" customFormat="1" ht="18.75" hidden="1">
      <c r="A343" s="25"/>
      <c r="B343" s="23">
        <v>422</v>
      </c>
      <c r="C343" s="144" t="s">
        <v>155</v>
      </c>
      <c r="D343" s="27"/>
      <c r="E343" s="27"/>
      <c r="F343" s="27"/>
      <c r="G343" s="27"/>
      <c r="H343" s="27"/>
      <c r="I343" s="27"/>
      <c r="J343" s="104"/>
      <c r="K343" s="104"/>
      <c r="L343" s="27"/>
      <c r="M343" s="27"/>
      <c r="N343" s="27"/>
      <c r="O343" s="27">
        <v>0</v>
      </c>
      <c r="P343" s="27">
        <v>0</v>
      </c>
      <c r="Q343" s="41">
        <f t="shared" si="262"/>
        <v>0</v>
      </c>
      <c r="R343" s="27"/>
      <c r="S343" s="42">
        <f t="shared" si="247"/>
        <v>0</v>
      </c>
      <c r="T343" s="199"/>
      <c r="U343" s="77"/>
      <c r="V343" s="195"/>
      <c r="W343" s="195"/>
      <c r="X343" s="195"/>
      <c r="Y343" s="195"/>
      <c r="Z343" s="77">
        <f t="shared" si="240"/>
        <v>0</v>
      </c>
      <c r="AA343" s="195"/>
      <c r="AB343" s="195"/>
      <c r="AC343" s="286">
        <f t="shared" si="263"/>
        <v>0</v>
      </c>
      <c r="AD343" s="276"/>
      <c r="AE343" s="263"/>
      <c r="AF343" s="243"/>
      <c r="AG343" s="195"/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  <c r="AY343" s="126"/>
      <c r="AZ343" s="126"/>
      <c r="BA343" s="126"/>
      <c r="BB343" s="126"/>
      <c r="BC343" s="126"/>
      <c r="BD343" s="126"/>
      <c r="BE343" s="126"/>
      <c r="BF343" s="126"/>
      <c r="BG343" s="126"/>
      <c r="BH343" s="126"/>
      <c r="BI343" s="126"/>
      <c r="BJ343" s="126"/>
      <c r="BK343" s="126"/>
      <c r="BL343" s="126"/>
    </row>
    <row r="344" spans="1:64" s="3" customFormat="1" ht="18.75" hidden="1">
      <c r="A344" s="25"/>
      <c r="B344" s="23">
        <v>4227</v>
      </c>
      <c r="C344" s="144" t="s">
        <v>156</v>
      </c>
      <c r="D344" s="27"/>
      <c r="E344" s="27"/>
      <c r="F344" s="27"/>
      <c r="G344" s="27"/>
      <c r="H344" s="27"/>
      <c r="I344" s="27"/>
      <c r="J344" s="104"/>
      <c r="K344" s="104"/>
      <c r="L344" s="27"/>
      <c r="M344" s="27"/>
      <c r="N344" s="27"/>
      <c r="O344" s="27">
        <v>0</v>
      </c>
      <c r="P344" s="27">
        <v>0</v>
      </c>
      <c r="Q344" s="41">
        <f t="shared" si="262"/>
        <v>0</v>
      </c>
      <c r="R344" s="27"/>
      <c r="S344" s="42">
        <f t="shared" si="247"/>
        <v>0</v>
      </c>
      <c r="T344" s="199"/>
      <c r="U344" s="77"/>
      <c r="V344" s="195"/>
      <c r="W344" s="195"/>
      <c r="X344" s="195"/>
      <c r="Y344" s="195"/>
      <c r="Z344" s="77">
        <f t="shared" si="240"/>
        <v>0</v>
      </c>
      <c r="AA344" s="195"/>
      <c r="AB344" s="195"/>
      <c r="AC344" s="286">
        <f t="shared" si="263"/>
        <v>0</v>
      </c>
      <c r="AD344" s="276"/>
      <c r="AE344" s="263"/>
      <c r="AF344" s="243"/>
      <c r="AG344" s="195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  <c r="BC344" s="126"/>
      <c r="BD344" s="126"/>
      <c r="BE344" s="126"/>
      <c r="BF344" s="126"/>
      <c r="BG344" s="126"/>
      <c r="BH344" s="126"/>
      <c r="BI344" s="126"/>
      <c r="BJ344" s="126"/>
      <c r="BK344" s="126"/>
      <c r="BL344" s="126"/>
    </row>
    <row r="345" spans="1:64" s="3" customFormat="1" ht="18.75" customHeight="1" hidden="1">
      <c r="A345" s="25"/>
      <c r="B345" s="26">
        <v>42273</v>
      </c>
      <c r="C345" s="136" t="s">
        <v>157</v>
      </c>
      <c r="D345" s="27"/>
      <c r="E345" s="27"/>
      <c r="F345" s="27"/>
      <c r="G345" s="27"/>
      <c r="H345" s="27"/>
      <c r="I345" s="27"/>
      <c r="J345" s="104"/>
      <c r="K345" s="104"/>
      <c r="L345" s="27"/>
      <c r="M345" s="27"/>
      <c r="N345" s="27"/>
      <c r="O345" s="27">
        <v>0</v>
      </c>
      <c r="P345" s="27">
        <v>0</v>
      </c>
      <c r="Q345" s="41">
        <f t="shared" si="262"/>
        <v>0</v>
      </c>
      <c r="R345" s="27"/>
      <c r="S345" s="42">
        <f t="shared" si="247"/>
        <v>0</v>
      </c>
      <c r="T345" s="199"/>
      <c r="U345" s="77"/>
      <c r="V345" s="195"/>
      <c r="W345" s="195"/>
      <c r="X345" s="195"/>
      <c r="Y345" s="195"/>
      <c r="Z345" s="77">
        <f t="shared" si="240"/>
        <v>0</v>
      </c>
      <c r="AA345" s="195"/>
      <c r="AB345" s="195"/>
      <c r="AC345" s="286">
        <f t="shared" si="263"/>
        <v>0</v>
      </c>
      <c r="AD345" s="276"/>
      <c r="AE345" s="263"/>
      <c r="AF345" s="243"/>
      <c r="AG345" s="195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  <c r="AY345" s="126"/>
      <c r="AZ345" s="126"/>
      <c r="BA345" s="126"/>
      <c r="BB345" s="126"/>
      <c r="BC345" s="126"/>
      <c r="BD345" s="126"/>
      <c r="BE345" s="126"/>
      <c r="BF345" s="126"/>
      <c r="BG345" s="126"/>
      <c r="BH345" s="126"/>
      <c r="BI345" s="126"/>
      <c r="BJ345" s="126"/>
      <c r="BK345" s="126"/>
      <c r="BL345" s="126"/>
    </row>
    <row r="346" spans="1:33" ht="18.75" hidden="1">
      <c r="A346" s="14" t="s">
        <v>9</v>
      </c>
      <c r="B346" s="15" t="s">
        <v>5</v>
      </c>
      <c r="C346" s="133" t="s">
        <v>19</v>
      </c>
      <c r="D346" s="16">
        <v>2000</v>
      </c>
      <c r="E346" s="16">
        <f aca="true" t="shared" si="269" ref="E346:G350">SUM(E347)</f>
        <v>-150</v>
      </c>
      <c r="F346" s="16">
        <f t="shared" si="269"/>
        <v>1850</v>
      </c>
      <c r="G346" s="16">
        <f t="shared" si="269"/>
        <v>2000</v>
      </c>
      <c r="H346" s="16">
        <v>0</v>
      </c>
      <c r="I346" s="16">
        <f aca="true" t="shared" si="270" ref="I346:N350">SUM(I347)</f>
        <v>0</v>
      </c>
      <c r="J346" s="97">
        <f t="shared" si="270"/>
        <v>2000</v>
      </c>
      <c r="K346" s="97">
        <f t="shared" si="270"/>
        <v>0</v>
      </c>
      <c r="L346" s="16">
        <f t="shared" si="270"/>
        <v>2000</v>
      </c>
      <c r="M346" s="16">
        <f t="shared" si="270"/>
        <v>0</v>
      </c>
      <c r="N346" s="16">
        <f t="shared" si="270"/>
        <v>-2000</v>
      </c>
      <c r="O346" s="16">
        <v>0</v>
      </c>
      <c r="P346" s="16">
        <v>0</v>
      </c>
      <c r="Q346" s="38">
        <v>0</v>
      </c>
      <c r="R346" s="16"/>
      <c r="S346" s="42">
        <f t="shared" si="247"/>
        <v>0</v>
      </c>
      <c r="T346" s="201"/>
      <c r="U346" s="77"/>
      <c r="V346" s="195"/>
      <c r="W346" s="195"/>
      <c r="X346" s="195"/>
      <c r="Y346" s="195"/>
      <c r="Z346" s="77">
        <f t="shared" si="240"/>
        <v>0</v>
      </c>
      <c r="AA346" s="195"/>
      <c r="AB346" s="195"/>
      <c r="AC346" s="286">
        <f t="shared" si="263"/>
        <v>0</v>
      </c>
      <c r="AD346" s="276"/>
      <c r="AE346" s="263"/>
      <c r="AG346" s="195"/>
    </row>
    <row r="347" spans="1:64" s="2" customFormat="1" ht="18.75" hidden="1">
      <c r="A347" s="22"/>
      <c r="B347" s="23">
        <v>4</v>
      </c>
      <c r="C347" s="144" t="s">
        <v>153</v>
      </c>
      <c r="D347" s="24">
        <v>2000</v>
      </c>
      <c r="E347" s="19">
        <f t="shared" si="269"/>
        <v>-150</v>
      </c>
      <c r="F347" s="19">
        <f t="shared" si="269"/>
        <v>1850</v>
      </c>
      <c r="G347" s="19">
        <f t="shared" si="269"/>
        <v>2000</v>
      </c>
      <c r="H347" s="19">
        <v>0</v>
      </c>
      <c r="I347" s="19">
        <f t="shared" si="270"/>
        <v>0</v>
      </c>
      <c r="J347" s="98">
        <f t="shared" si="270"/>
        <v>2000</v>
      </c>
      <c r="K347" s="98">
        <f t="shared" si="270"/>
        <v>0</v>
      </c>
      <c r="L347" s="19">
        <f t="shared" si="270"/>
        <v>2000</v>
      </c>
      <c r="M347" s="19">
        <f t="shared" si="270"/>
        <v>0</v>
      </c>
      <c r="N347" s="19">
        <f t="shared" si="270"/>
        <v>-2000</v>
      </c>
      <c r="O347" s="19"/>
      <c r="P347" s="19">
        <v>0</v>
      </c>
      <c r="Q347" s="39">
        <f>SUM(O347+P347)</f>
        <v>0</v>
      </c>
      <c r="R347" s="19"/>
      <c r="S347" s="42">
        <f t="shared" si="247"/>
        <v>0</v>
      </c>
      <c r="T347" s="202"/>
      <c r="U347" s="77"/>
      <c r="V347" s="195"/>
      <c r="W347" s="195"/>
      <c r="X347" s="195"/>
      <c r="Y347" s="195"/>
      <c r="Z347" s="77">
        <f t="shared" si="240"/>
        <v>0</v>
      </c>
      <c r="AA347" s="195"/>
      <c r="AB347" s="195"/>
      <c r="AC347" s="286">
        <f t="shared" si="263"/>
        <v>0</v>
      </c>
      <c r="AD347" s="276"/>
      <c r="AE347" s="263"/>
      <c r="AF347" s="240"/>
      <c r="AG347" s="195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</row>
    <row r="348" spans="1:64" s="2" customFormat="1" ht="18.75" hidden="1">
      <c r="A348" s="22"/>
      <c r="B348" s="23">
        <v>42</v>
      </c>
      <c r="C348" s="144" t="s">
        <v>154</v>
      </c>
      <c r="D348" s="24">
        <v>2000</v>
      </c>
      <c r="E348" s="19">
        <f t="shared" si="269"/>
        <v>-150</v>
      </c>
      <c r="F348" s="19">
        <f t="shared" si="269"/>
        <v>1850</v>
      </c>
      <c r="G348" s="19">
        <f t="shared" si="269"/>
        <v>2000</v>
      </c>
      <c r="H348" s="19">
        <v>0</v>
      </c>
      <c r="I348" s="19">
        <f t="shared" si="270"/>
        <v>0</v>
      </c>
      <c r="J348" s="98">
        <f t="shared" si="270"/>
        <v>2000</v>
      </c>
      <c r="K348" s="98">
        <f t="shared" si="270"/>
        <v>0</v>
      </c>
      <c r="L348" s="19">
        <f t="shared" si="270"/>
        <v>2000</v>
      </c>
      <c r="M348" s="19">
        <f t="shared" si="270"/>
        <v>0</v>
      </c>
      <c r="N348" s="19">
        <f t="shared" si="270"/>
        <v>-2000</v>
      </c>
      <c r="O348" s="19"/>
      <c r="P348" s="19">
        <v>0</v>
      </c>
      <c r="Q348" s="39">
        <f>SUM(O348+P348)</f>
        <v>0</v>
      </c>
      <c r="R348" s="19"/>
      <c r="S348" s="42">
        <f t="shared" si="247"/>
        <v>0</v>
      </c>
      <c r="T348" s="202"/>
      <c r="U348" s="77"/>
      <c r="V348" s="195"/>
      <c r="W348" s="195"/>
      <c r="X348" s="195"/>
      <c r="Y348" s="195"/>
      <c r="Z348" s="77">
        <f t="shared" si="240"/>
        <v>0</v>
      </c>
      <c r="AA348" s="195"/>
      <c r="AB348" s="195"/>
      <c r="AC348" s="286">
        <f t="shared" si="263"/>
        <v>0</v>
      </c>
      <c r="AD348" s="276"/>
      <c r="AE348" s="263"/>
      <c r="AF348" s="240"/>
      <c r="AG348" s="195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</row>
    <row r="349" spans="1:64" s="2" customFormat="1" ht="18.75" hidden="1">
      <c r="A349" s="22"/>
      <c r="B349" s="23">
        <v>422</v>
      </c>
      <c r="C349" s="144" t="s">
        <v>155</v>
      </c>
      <c r="D349" s="24">
        <v>2000</v>
      </c>
      <c r="E349" s="19">
        <f t="shared" si="269"/>
        <v>-150</v>
      </c>
      <c r="F349" s="19">
        <f t="shared" si="269"/>
        <v>1850</v>
      </c>
      <c r="G349" s="19">
        <f t="shared" si="269"/>
        <v>2000</v>
      </c>
      <c r="H349" s="19">
        <v>0</v>
      </c>
      <c r="I349" s="19">
        <f t="shared" si="270"/>
        <v>0</v>
      </c>
      <c r="J349" s="98">
        <f t="shared" si="270"/>
        <v>2000</v>
      </c>
      <c r="K349" s="98">
        <f t="shared" si="270"/>
        <v>0</v>
      </c>
      <c r="L349" s="19">
        <f t="shared" si="270"/>
        <v>2000</v>
      </c>
      <c r="M349" s="19">
        <f t="shared" si="270"/>
        <v>0</v>
      </c>
      <c r="N349" s="19">
        <f t="shared" si="270"/>
        <v>-2000</v>
      </c>
      <c r="O349" s="19"/>
      <c r="P349" s="19">
        <v>0</v>
      </c>
      <c r="Q349" s="39">
        <f>SUM(O349+P349)</f>
        <v>0</v>
      </c>
      <c r="R349" s="19"/>
      <c r="S349" s="42">
        <f t="shared" si="247"/>
        <v>0</v>
      </c>
      <c r="T349" s="202"/>
      <c r="U349" s="77"/>
      <c r="V349" s="195"/>
      <c r="W349" s="195"/>
      <c r="X349" s="195"/>
      <c r="Y349" s="195"/>
      <c r="Z349" s="77">
        <f t="shared" si="240"/>
        <v>0</v>
      </c>
      <c r="AA349" s="195"/>
      <c r="AB349" s="195"/>
      <c r="AC349" s="286">
        <f t="shared" si="263"/>
        <v>0</v>
      </c>
      <c r="AD349" s="276"/>
      <c r="AE349" s="263"/>
      <c r="AF349" s="240"/>
      <c r="AG349" s="195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</row>
    <row r="350" spans="1:64" s="2" customFormat="1" ht="18.75" hidden="1">
      <c r="A350" s="22"/>
      <c r="B350" s="23">
        <v>4227</v>
      </c>
      <c r="C350" s="144" t="s">
        <v>156</v>
      </c>
      <c r="D350" s="24">
        <v>2000</v>
      </c>
      <c r="E350" s="19">
        <f t="shared" si="269"/>
        <v>-150</v>
      </c>
      <c r="F350" s="19">
        <f t="shared" si="269"/>
        <v>1850</v>
      </c>
      <c r="G350" s="19">
        <f t="shared" si="269"/>
        <v>2000</v>
      </c>
      <c r="H350" s="19">
        <v>0</v>
      </c>
      <c r="I350" s="19">
        <f t="shared" si="270"/>
        <v>0</v>
      </c>
      <c r="J350" s="98">
        <f t="shared" si="270"/>
        <v>2000</v>
      </c>
      <c r="K350" s="98">
        <f t="shared" si="270"/>
        <v>0</v>
      </c>
      <c r="L350" s="19">
        <f t="shared" si="270"/>
        <v>2000</v>
      </c>
      <c r="M350" s="19">
        <f t="shared" si="270"/>
        <v>0</v>
      </c>
      <c r="N350" s="19">
        <f t="shared" si="270"/>
        <v>-2000</v>
      </c>
      <c r="O350" s="19"/>
      <c r="P350" s="19">
        <v>0</v>
      </c>
      <c r="Q350" s="39">
        <f>SUM(O350+P350)</f>
        <v>0</v>
      </c>
      <c r="R350" s="19"/>
      <c r="S350" s="42">
        <f t="shared" si="247"/>
        <v>0</v>
      </c>
      <c r="T350" s="202"/>
      <c r="U350" s="77"/>
      <c r="V350" s="195"/>
      <c r="W350" s="195"/>
      <c r="X350" s="195"/>
      <c r="Y350" s="195"/>
      <c r="Z350" s="77">
        <f t="shared" si="240"/>
        <v>0</v>
      </c>
      <c r="AA350" s="195"/>
      <c r="AB350" s="195"/>
      <c r="AC350" s="286">
        <f t="shared" si="263"/>
        <v>0</v>
      </c>
      <c r="AD350" s="276"/>
      <c r="AE350" s="263"/>
      <c r="AF350" s="240"/>
      <c r="AG350" s="195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</row>
    <row r="351" spans="1:64" s="3" customFormat="1" ht="18.75" customHeight="1" hidden="1">
      <c r="A351" s="73" t="s">
        <v>160</v>
      </c>
      <c r="B351" s="26">
        <v>42273</v>
      </c>
      <c r="C351" s="136" t="s">
        <v>157</v>
      </c>
      <c r="D351" s="27">
        <v>2000</v>
      </c>
      <c r="E351" s="27">
        <v>-150</v>
      </c>
      <c r="F351" s="27">
        <v>1850</v>
      </c>
      <c r="G351" s="27">
        <v>2000</v>
      </c>
      <c r="H351" s="27">
        <v>0</v>
      </c>
      <c r="I351" s="27">
        <v>0</v>
      </c>
      <c r="J351" s="104">
        <v>2000</v>
      </c>
      <c r="K351" s="104">
        <v>0</v>
      </c>
      <c r="L351" s="27">
        <v>2000</v>
      </c>
      <c r="M351" s="27"/>
      <c r="N351" s="27">
        <v>-2000</v>
      </c>
      <c r="O351" s="27"/>
      <c r="P351" s="27">
        <v>0</v>
      </c>
      <c r="Q351" s="41">
        <f>SUM(O351+P351)</f>
        <v>0</v>
      </c>
      <c r="R351" s="27"/>
      <c r="S351" s="42">
        <f t="shared" si="247"/>
        <v>0</v>
      </c>
      <c r="T351" s="199"/>
      <c r="U351" s="77"/>
      <c r="V351" s="195"/>
      <c r="W351" s="195"/>
      <c r="X351" s="195"/>
      <c r="Y351" s="195"/>
      <c r="Z351" s="77">
        <f t="shared" si="240"/>
        <v>0</v>
      </c>
      <c r="AA351" s="195"/>
      <c r="AB351" s="195"/>
      <c r="AC351" s="286">
        <f t="shared" si="263"/>
        <v>0</v>
      </c>
      <c r="AD351" s="276"/>
      <c r="AE351" s="263"/>
      <c r="AF351" s="243"/>
      <c r="AG351" s="195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  <c r="BC351" s="126"/>
      <c r="BD351" s="126"/>
      <c r="BE351" s="126"/>
      <c r="BF351" s="126"/>
      <c r="BG351" s="126"/>
      <c r="BH351" s="126"/>
      <c r="BI351" s="126"/>
      <c r="BJ351" s="126"/>
      <c r="BK351" s="126"/>
      <c r="BL351" s="126"/>
    </row>
    <row r="352" spans="1:64" s="3" customFormat="1" ht="18.75" customHeight="1" hidden="1">
      <c r="A352" s="129"/>
      <c r="B352" s="130"/>
      <c r="C352" s="159"/>
      <c r="D352" s="131"/>
      <c r="E352" s="131"/>
      <c r="F352" s="91"/>
      <c r="G352" s="91"/>
      <c r="H352" s="91"/>
      <c r="I352" s="91"/>
      <c r="J352" s="132"/>
      <c r="K352" s="132"/>
      <c r="L352" s="91"/>
      <c r="M352" s="91"/>
      <c r="N352" s="91"/>
      <c r="O352" s="91"/>
      <c r="P352" s="91"/>
      <c r="Q352" s="165"/>
      <c r="R352" s="91"/>
      <c r="S352" s="91"/>
      <c r="T352" s="91"/>
      <c r="U352" s="41"/>
      <c r="V352" s="192"/>
      <c r="W352" s="192"/>
      <c r="X352" s="192"/>
      <c r="Y352" s="192"/>
      <c r="Z352" s="77">
        <f t="shared" si="240"/>
        <v>0</v>
      </c>
      <c r="AA352" s="192"/>
      <c r="AB352" s="192"/>
      <c r="AC352" s="286">
        <f t="shared" si="263"/>
        <v>0</v>
      </c>
      <c r="AD352" s="276"/>
      <c r="AE352" s="263"/>
      <c r="AF352" s="243"/>
      <c r="AG352" s="192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  <c r="BE352" s="126"/>
      <c r="BF352" s="126"/>
      <c r="BG352" s="126"/>
      <c r="BH352" s="126"/>
      <c r="BI352" s="126"/>
      <c r="BJ352" s="126"/>
      <c r="BK352" s="126"/>
      <c r="BL352" s="126"/>
    </row>
    <row r="353" spans="1:64" s="167" customFormat="1" ht="18" customHeight="1">
      <c r="A353" s="206" t="s">
        <v>352</v>
      </c>
      <c r="B353" s="206"/>
      <c r="C353" s="206"/>
      <c r="D353" s="16">
        <v>8297</v>
      </c>
      <c r="E353" s="16">
        <v>8297.13</v>
      </c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06">
        <v>0</v>
      </c>
      <c r="V353" s="219">
        <v>27</v>
      </c>
      <c r="W353" s="219">
        <v>27</v>
      </c>
      <c r="X353" s="219">
        <v>27</v>
      </c>
      <c r="Y353" s="219">
        <v>0</v>
      </c>
      <c r="Z353" s="38">
        <f t="shared" si="240"/>
        <v>27</v>
      </c>
      <c r="AA353" s="219">
        <v>0</v>
      </c>
      <c r="AB353" s="219">
        <v>27</v>
      </c>
      <c r="AC353" s="286">
        <f t="shared" si="263"/>
        <v>27</v>
      </c>
      <c r="AD353" s="276"/>
      <c r="AE353" s="263"/>
      <c r="AF353" s="250"/>
      <c r="AG353" s="219">
        <v>27.5</v>
      </c>
      <c r="AJ353" s="302"/>
      <c r="AK353" s="302"/>
      <c r="AL353" s="302"/>
      <c r="AM353" s="302"/>
      <c r="AN353" s="302"/>
      <c r="AO353" s="302"/>
      <c r="AP353" s="302"/>
      <c r="AQ353" s="302"/>
      <c r="AR353" s="302"/>
      <c r="AS353" s="302"/>
      <c r="AT353" s="302"/>
      <c r="AU353" s="302"/>
      <c r="AV353" s="302"/>
      <c r="AW353" s="302"/>
      <c r="AX353" s="302"/>
      <c r="AY353" s="302"/>
      <c r="AZ353" s="302"/>
      <c r="BA353" s="302"/>
      <c r="BB353" s="302"/>
      <c r="BC353" s="302"/>
      <c r="BD353" s="302"/>
      <c r="BE353" s="302"/>
      <c r="BF353" s="302"/>
      <c r="BG353" s="302"/>
      <c r="BH353" s="302"/>
      <c r="BI353" s="302"/>
      <c r="BJ353" s="302"/>
      <c r="BK353" s="302"/>
      <c r="BL353" s="302"/>
    </row>
    <row r="354" spans="1:64" s="2" customFormat="1" ht="18.75">
      <c r="A354" s="22"/>
      <c r="B354" s="23">
        <v>4</v>
      </c>
      <c r="C354" s="22" t="s">
        <v>153</v>
      </c>
      <c r="D354" s="24">
        <v>8297</v>
      </c>
      <c r="E354" s="24">
        <v>8297.13</v>
      </c>
      <c r="U354" s="22">
        <v>0</v>
      </c>
      <c r="V354" s="220">
        <v>27</v>
      </c>
      <c r="W354" s="220">
        <v>27</v>
      </c>
      <c r="X354" s="220">
        <v>27</v>
      </c>
      <c r="Y354" s="220">
        <v>0</v>
      </c>
      <c r="Z354" s="77">
        <f t="shared" si="240"/>
        <v>27</v>
      </c>
      <c r="AA354" s="220">
        <v>0</v>
      </c>
      <c r="AB354" s="220">
        <v>27</v>
      </c>
      <c r="AC354" s="286">
        <f t="shared" si="263"/>
        <v>27</v>
      </c>
      <c r="AD354" s="276"/>
      <c r="AE354" s="263"/>
      <c r="AF354" s="240"/>
      <c r="AG354" s="220">
        <v>27.5</v>
      </c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</row>
    <row r="355" spans="1:64" s="2" customFormat="1" ht="18.75">
      <c r="A355" s="22"/>
      <c r="B355" s="23">
        <v>42</v>
      </c>
      <c r="C355" s="22" t="s">
        <v>154</v>
      </c>
      <c r="D355" s="24">
        <v>8297</v>
      </c>
      <c r="E355" s="24">
        <v>8297.13</v>
      </c>
      <c r="U355" s="22">
        <v>0</v>
      </c>
      <c r="V355" s="220">
        <v>27</v>
      </c>
      <c r="W355" s="220">
        <v>27</v>
      </c>
      <c r="X355" s="220">
        <v>27</v>
      </c>
      <c r="Y355" s="220">
        <v>0</v>
      </c>
      <c r="Z355" s="77">
        <f t="shared" si="240"/>
        <v>27</v>
      </c>
      <c r="AA355" s="220">
        <v>0</v>
      </c>
      <c r="AB355" s="220">
        <v>27</v>
      </c>
      <c r="AC355" s="286">
        <f t="shared" si="263"/>
        <v>27</v>
      </c>
      <c r="AD355" s="276"/>
      <c r="AE355" s="263"/>
      <c r="AF355" s="240"/>
      <c r="AG355" s="220">
        <v>27.5</v>
      </c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</row>
    <row r="356" spans="1:64" s="2" customFormat="1" ht="18" customHeight="1">
      <c r="A356" s="22"/>
      <c r="B356" s="23">
        <v>422</v>
      </c>
      <c r="C356" s="22" t="s">
        <v>155</v>
      </c>
      <c r="D356" s="24">
        <v>8297</v>
      </c>
      <c r="E356" s="24">
        <v>8297.13</v>
      </c>
      <c r="U356" s="22">
        <v>0</v>
      </c>
      <c r="V356" s="220">
        <v>27</v>
      </c>
      <c r="W356" s="220">
        <v>27</v>
      </c>
      <c r="X356" s="220">
        <v>27</v>
      </c>
      <c r="Y356" s="220">
        <v>0</v>
      </c>
      <c r="Z356" s="77">
        <f t="shared" si="240"/>
        <v>27</v>
      </c>
      <c r="AA356" s="220">
        <v>0</v>
      </c>
      <c r="AB356" s="220">
        <v>27</v>
      </c>
      <c r="AC356" s="286">
        <f t="shared" si="263"/>
        <v>27</v>
      </c>
      <c r="AD356" s="276"/>
      <c r="AE356" s="263"/>
      <c r="AF356" s="240"/>
      <c r="AG356" s="220">
        <v>27.5</v>
      </c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</row>
    <row r="357" spans="1:64" s="2" customFormat="1" ht="18.75" hidden="1">
      <c r="A357" s="22"/>
      <c r="B357" s="23">
        <v>4227</v>
      </c>
      <c r="C357" s="22" t="s">
        <v>156</v>
      </c>
      <c r="D357" s="24">
        <v>8297</v>
      </c>
      <c r="E357" s="24">
        <v>8297.13</v>
      </c>
      <c r="U357" s="22">
        <v>0</v>
      </c>
      <c r="V357" s="220">
        <v>27</v>
      </c>
      <c r="W357" s="220">
        <v>27</v>
      </c>
      <c r="X357" s="220">
        <v>27</v>
      </c>
      <c r="Y357" s="220">
        <v>0</v>
      </c>
      <c r="Z357" s="77">
        <f t="shared" si="240"/>
        <v>27</v>
      </c>
      <c r="AA357" s="220">
        <v>0</v>
      </c>
      <c r="AB357" s="220">
        <v>27</v>
      </c>
      <c r="AC357" s="286">
        <f t="shared" si="263"/>
        <v>27</v>
      </c>
      <c r="AD357" s="276"/>
      <c r="AE357" s="263"/>
      <c r="AF357" s="240"/>
      <c r="AG357" s="220">
        <v>27.5</v>
      </c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</row>
    <row r="358" spans="1:64" s="3" customFormat="1" ht="18.75" hidden="1">
      <c r="A358" s="25" t="s">
        <v>353</v>
      </c>
      <c r="B358" s="26">
        <v>42273</v>
      </c>
      <c r="C358" s="25" t="s">
        <v>157</v>
      </c>
      <c r="D358" s="27">
        <v>8297</v>
      </c>
      <c r="E358" s="27">
        <v>8297.13</v>
      </c>
      <c r="U358" s="25">
        <v>0</v>
      </c>
      <c r="V358" s="205">
        <v>27</v>
      </c>
      <c r="W358" s="205">
        <v>27</v>
      </c>
      <c r="X358" s="205">
        <v>27</v>
      </c>
      <c r="Y358" s="205">
        <v>0</v>
      </c>
      <c r="Z358" s="77">
        <f t="shared" si="240"/>
        <v>27</v>
      </c>
      <c r="AA358" s="205">
        <v>0</v>
      </c>
      <c r="AB358" s="205">
        <v>27</v>
      </c>
      <c r="AC358" s="286">
        <f t="shared" si="263"/>
        <v>27</v>
      </c>
      <c r="AD358" s="276"/>
      <c r="AE358" s="263"/>
      <c r="AF358" s="243"/>
      <c r="AG358" s="205">
        <v>27.5</v>
      </c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6"/>
      <c r="BD358" s="126"/>
      <c r="BE358" s="126"/>
      <c r="BF358" s="126"/>
      <c r="BG358" s="126"/>
      <c r="BH358" s="126"/>
      <c r="BI358" s="126"/>
      <c r="BJ358" s="126"/>
      <c r="BK358" s="126"/>
      <c r="BL358" s="126"/>
    </row>
    <row r="359" spans="1:64" s="2" customFormat="1" ht="18" customHeight="1">
      <c r="A359" s="256"/>
      <c r="B359" s="257"/>
      <c r="C359" s="256" t="s">
        <v>384</v>
      </c>
      <c r="D359" s="258"/>
      <c r="E359" s="258"/>
      <c r="U359" s="256"/>
      <c r="V359" s="256"/>
      <c r="W359" s="256"/>
      <c r="X359" s="256"/>
      <c r="Y359" s="256"/>
      <c r="Z359" s="256"/>
      <c r="AA359" s="256"/>
      <c r="AB359" s="256" t="s">
        <v>361</v>
      </c>
      <c r="AC359" s="286">
        <f t="shared" si="263"/>
        <v>0</v>
      </c>
      <c r="AD359" s="277"/>
      <c r="AE359" s="259"/>
      <c r="AF359" s="259"/>
      <c r="AG359" s="256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</row>
    <row r="360" spans="1:64" s="2" customFormat="1" ht="17.25" customHeight="1">
      <c r="A360" s="256"/>
      <c r="B360" s="257"/>
      <c r="C360" s="256"/>
      <c r="D360" s="258"/>
      <c r="E360" s="258"/>
      <c r="U360" s="256"/>
      <c r="V360" s="256"/>
      <c r="W360" s="256"/>
      <c r="X360" s="256"/>
      <c r="Y360" s="256"/>
      <c r="Z360" s="256"/>
      <c r="AA360" s="256"/>
      <c r="AB360" s="256" t="s">
        <v>362</v>
      </c>
      <c r="AC360" s="286">
        <f t="shared" si="263"/>
        <v>0</v>
      </c>
      <c r="AD360" s="277"/>
      <c r="AE360" s="259"/>
      <c r="AF360" s="259"/>
      <c r="AG360" s="256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</row>
    <row r="361" spans="1:64" s="3" customFormat="1" ht="149.25" customHeight="1">
      <c r="A361" s="129"/>
      <c r="B361" s="130"/>
      <c r="C361" s="129"/>
      <c r="D361" s="131"/>
      <c r="E361" s="131"/>
      <c r="U361" s="129"/>
      <c r="V361" s="129"/>
      <c r="W361" s="129"/>
      <c r="X361" s="129"/>
      <c r="Y361" s="129"/>
      <c r="Z361" s="129"/>
      <c r="AA361" s="129"/>
      <c r="AB361" s="129"/>
      <c r="AC361" s="286">
        <f t="shared" si="263"/>
        <v>0</v>
      </c>
      <c r="AD361" s="275"/>
      <c r="AE361" s="251"/>
      <c r="AF361" s="251"/>
      <c r="AG361" s="129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6"/>
      <c r="BA361" s="126"/>
      <c r="BB361" s="126"/>
      <c r="BC361" s="126"/>
      <c r="BD361" s="126"/>
      <c r="BE361" s="126"/>
      <c r="BF361" s="126"/>
      <c r="BG361" s="126"/>
      <c r="BH361" s="126"/>
      <c r="BI361" s="126"/>
      <c r="BJ361" s="126"/>
      <c r="BK361" s="126"/>
      <c r="BL361" s="126"/>
    </row>
    <row r="362" spans="1:64" s="3" customFormat="1" ht="18.75" customHeight="1" hidden="1">
      <c r="A362" s="129"/>
      <c r="B362" s="130"/>
      <c r="C362" s="129"/>
      <c r="D362" s="131"/>
      <c r="E362" s="131"/>
      <c r="U362" s="129"/>
      <c r="V362" s="129"/>
      <c r="W362" s="129"/>
      <c r="X362" s="129"/>
      <c r="Y362" s="129"/>
      <c r="Z362" s="129"/>
      <c r="AA362" s="129"/>
      <c r="AB362" s="129"/>
      <c r="AC362" s="286">
        <f t="shared" si="263"/>
        <v>0</v>
      </c>
      <c r="AD362" s="275"/>
      <c r="AE362" s="251"/>
      <c r="AF362" s="251"/>
      <c r="AG362" s="129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  <c r="AW362" s="126"/>
      <c r="AX362" s="126"/>
      <c r="AY362" s="126"/>
      <c r="AZ362" s="126"/>
      <c r="BA362" s="126"/>
      <c r="BB362" s="126"/>
      <c r="BC362" s="126"/>
      <c r="BD362" s="126"/>
      <c r="BE362" s="126"/>
      <c r="BF362" s="126"/>
      <c r="BG362" s="126"/>
      <c r="BH362" s="126"/>
      <c r="BI362" s="126"/>
      <c r="BJ362" s="126"/>
      <c r="BK362" s="126"/>
      <c r="BL362" s="126"/>
    </row>
    <row r="363" spans="1:64" s="3" customFormat="1" ht="18.75" customHeight="1" hidden="1">
      <c r="A363" s="129"/>
      <c r="B363" s="130"/>
      <c r="C363" s="129"/>
      <c r="D363" s="131"/>
      <c r="E363" s="131"/>
      <c r="U363" s="129"/>
      <c r="V363" s="129"/>
      <c r="W363" s="129"/>
      <c r="X363" s="129"/>
      <c r="Y363" s="129"/>
      <c r="Z363" s="129"/>
      <c r="AA363" s="129"/>
      <c r="AB363" s="129"/>
      <c r="AC363" s="286">
        <f t="shared" si="263"/>
        <v>0</v>
      </c>
      <c r="AD363" s="275"/>
      <c r="AE363" s="251"/>
      <c r="AF363" s="251"/>
      <c r="AG363" s="129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6"/>
      <c r="BD363" s="126"/>
      <c r="BE363" s="126"/>
      <c r="BF363" s="126"/>
      <c r="BG363" s="126"/>
      <c r="BH363" s="126"/>
      <c r="BI363" s="126"/>
      <c r="BJ363" s="126"/>
      <c r="BK363" s="126"/>
      <c r="BL363" s="126"/>
    </row>
    <row r="364" spans="3:33" ht="271.5" customHeight="1" hidden="1">
      <c r="C364" s="160"/>
      <c r="D364" s="49"/>
      <c r="E364" s="49"/>
      <c r="F364" s="49"/>
      <c r="G364" s="49"/>
      <c r="H364" s="119" t="s">
        <v>304</v>
      </c>
      <c r="I364" s="119" t="s">
        <v>305</v>
      </c>
      <c r="J364" s="117"/>
      <c r="K364" s="117"/>
      <c r="L364" s="49"/>
      <c r="M364" s="49"/>
      <c r="N364" s="49"/>
      <c r="O364" s="49"/>
      <c r="P364" s="49"/>
      <c r="Q364" s="59"/>
      <c r="R364" s="49"/>
      <c r="S364" s="49"/>
      <c r="T364" s="49"/>
      <c r="U364" s="203"/>
      <c r="V364" s="204"/>
      <c r="W364" s="204"/>
      <c r="X364" s="204"/>
      <c r="Y364" s="204"/>
      <c r="Z364" s="204"/>
      <c r="AA364" s="204"/>
      <c r="AB364" s="204"/>
      <c r="AC364" s="286">
        <f t="shared" si="263"/>
        <v>0</v>
      </c>
      <c r="AE364" s="252"/>
      <c r="AF364" s="252"/>
      <c r="AG364" s="204"/>
    </row>
    <row r="365" spans="2:33" ht="18.75" customHeight="1" hidden="1">
      <c r="B365" s="174" t="s">
        <v>275</v>
      </c>
      <c r="C365" s="133" t="s">
        <v>10</v>
      </c>
      <c r="D365" s="49"/>
      <c r="E365" s="49"/>
      <c r="F365" s="49"/>
      <c r="G365" s="5">
        <f>SUM(G11)</f>
        <v>4800000</v>
      </c>
      <c r="H365" s="59">
        <f aca="true" t="shared" si="271" ref="H365:H372">SUM(L365-J365)</f>
        <v>0</v>
      </c>
      <c r="I365" s="59">
        <v>-60000</v>
      </c>
      <c r="J365" s="118">
        <f>SUM(J11)</f>
        <v>4800000</v>
      </c>
      <c r="K365" s="118">
        <f>SUM(K11)</f>
        <v>29500</v>
      </c>
      <c r="L365" s="59">
        <f>SUM(L11)</f>
        <v>4800000</v>
      </c>
      <c r="M365" s="59"/>
      <c r="N365" s="59"/>
      <c r="O365" s="59">
        <f aca="true" t="shared" si="272" ref="O365:AB365">SUM(O11)</f>
        <v>4944000</v>
      </c>
      <c r="P365" s="59">
        <f t="shared" si="272"/>
        <v>0</v>
      </c>
      <c r="Q365" s="59">
        <f t="shared" si="272"/>
        <v>4944000</v>
      </c>
      <c r="R365" s="59">
        <f t="shared" si="272"/>
        <v>3700645.09</v>
      </c>
      <c r="S365" s="59">
        <f t="shared" si="272"/>
        <v>1243354.9100000001</v>
      </c>
      <c r="T365" s="59">
        <f t="shared" si="272"/>
        <v>0</v>
      </c>
      <c r="U365" s="216">
        <f t="shared" si="272"/>
        <v>5300000</v>
      </c>
      <c r="V365" s="216">
        <f t="shared" si="272"/>
        <v>34000</v>
      </c>
      <c r="W365" s="216">
        <f t="shared" si="272"/>
        <v>5334000</v>
      </c>
      <c r="X365" s="216">
        <f t="shared" si="272"/>
        <v>0</v>
      </c>
      <c r="Y365" s="216">
        <f t="shared" si="272"/>
        <v>0</v>
      </c>
      <c r="Z365" s="216">
        <f t="shared" si="272"/>
        <v>0</v>
      </c>
      <c r="AA365" s="216">
        <f t="shared" si="272"/>
        <v>0</v>
      </c>
      <c r="AB365" s="216">
        <f t="shared" si="272"/>
        <v>5334000</v>
      </c>
      <c r="AC365" s="286">
        <f t="shared" si="263"/>
        <v>5334000</v>
      </c>
      <c r="AG365" s="216"/>
    </row>
    <row r="366" spans="3:33" ht="18.75" hidden="1">
      <c r="C366" s="133" t="s">
        <v>10</v>
      </c>
      <c r="D366" s="49"/>
      <c r="E366" s="49"/>
      <c r="F366" s="49"/>
      <c r="G366" s="5">
        <v>0</v>
      </c>
      <c r="H366" s="59">
        <f t="shared" si="271"/>
        <v>0</v>
      </c>
      <c r="I366" s="59"/>
      <c r="J366" s="118">
        <v>0</v>
      </c>
      <c r="K366" s="118">
        <v>0</v>
      </c>
      <c r="L366" s="59">
        <v>0</v>
      </c>
      <c r="M366" s="59"/>
      <c r="N366" s="59"/>
      <c r="O366" s="59"/>
      <c r="P366" s="59"/>
      <c r="Q366" s="59" t="e">
        <f>SUM(Q65)</f>
        <v>#REF!</v>
      </c>
      <c r="R366" s="59"/>
      <c r="S366" s="59"/>
      <c r="T366" s="59"/>
      <c r="U366" s="217"/>
      <c r="V366" s="198"/>
      <c r="W366" s="198"/>
      <c r="X366" s="198"/>
      <c r="Y366" s="198"/>
      <c r="Z366" s="198"/>
      <c r="AA366" s="198"/>
      <c r="AB366" s="198"/>
      <c r="AC366" s="286">
        <f t="shared" si="263"/>
        <v>0</v>
      </c>
      <c r="AG366" s="198"/>
    </row>
    <row r="367" spans="3:33" ht="18.75" hidden="1">
      <c r="C367" s="133" t="s">
        <v>198</v>
      </c>
      <c r="D367" s="49"/>
      <c r="E367" s="49"/>
      <c r="F367" s="49"/>
      <c r="G367" s="5">
        <f>SUM(G25)</f>
        <v>4000</v>
      </c>
      <c r="H367" s="59">
        <f t="shared" si="271"/>
        <v>0</v>
      </c>
      <c r="I367" s="59">
        <v>0</v>
      </c>
      <c r="J367" s="118">
        <f>SUM(J25)</f>
        <v>4000</v>
      </c>
      <c r="K367" s="118">
        <f>SUM(K25)</f>
        <v>0</v>
      </c>
      <c r="L367" s="59">
        <f>SUM(L25)</f>
        <v>4000</v>
      </c>
      <c r="M367" s="59"/>
      <c r="N367" s="59"/>
      <c r="O367" s="59">
        <f aca="true" t="shared" si="273" ref="O367:AB367">SUM(O25)</f>
        <v>4000</v>
      </c>
      <c r="P367" s="59">
        <f t="shared" si="273"/>
        <v>0</v>
      </c>
      <c r="Q367" s="59">
        <f t="shared" si="273"/>
        <v>4000</v>
      </c>
      <c r="R367" s="59">
        <f t="shared" si="273"/>
        <v>2000</v>
      </c>
      <c r="S367" s="59">
        <f t="shared" si="273"/>
        <v>2000</v>
      </c>
      <c r="T367" s="59">
        <f t="shared" si="273"/>
        <v>0</v>
      </c>
      <c r="U367" s="216">
        <f t="shared" si="273"/>
        <v>8000</v>
      </c>
      <c r="V367" s="216">
        <f t="shared" si="273"/>
        <v>0</v>
      </c>
      <c r="W367" s="216">
        <f t="shared" si="273"/>
        <v>8000</v>
      </c>
      <c r="X367" s="216">
        <f t="shared" si="273"/>
        <v>0</v>
      </c>
      <c r="Y367" s="216">
        <f t="shared" si="273"/>
        <v>0</v>
      </c>
      <c r="Z367" s="216">
        <f t="shared" si="273"/>
        <v>0</v>
      </c>
      <c r="AA367" s="216">
        <f t="shared" si="273"/>
        <v>0</v>
      </c>
      <c r="AB367" s="216">
        <f t="shared" si="273"/>
        <v>8000</v>
      </c>
      <c r="AC367" s="286">
        <f t="shared" si="263"/>
        <v>8000</v>
      </c>
      <c r="AG367" s="216"/>
    </row>
    <row r="368" spans="3:33" ht="18.75" hidden="1">
      <c r="C368" s="133" t="s">
        <v>197</v>
      </c>
      <c r="D368" s="49"/>
      <c r="E368" s="49"/>
      <c r="F368" s="49"/>
      <c r="G368" s="5">
        <f>SUM(G37)</f>
        <v>1902154</v>
      </c>
      <c r="H368" s="59" t="e">
        <f t="shared" si="271"/>
        <v>#REF!</v>
      </c>
      <c r="I368" s="59">
        <v>28160</v>
      </c>
      <c r="J368" s="118" t="e">
        <f>SUM(J37)</f>
        <v>#REF!</v>
      </c>
      <c r="K368" s="118" t="e">
        <f>SUM(K37)</f>
        <v>#REF!</v>
      </c>
      <c r="L368" s="59" t="e">
        <f>SUM(L37)</f>
        <v>#REF!</v>
      </c>
      <c r="M368" s="59"/>
      <c r="N368" s="59"/>
      <c r="O368" s="59">
        <f aca="true" t="shared" si="274" ref="O368:AB368">SUM(O37)</f>
        <v>1922000</v>
      </c>
      <c r="P368" s="59">
        <f t="shared" si="274"/>
        <v>0</v>
      </c>
      <c r="Q368" s="59">
        <f t="shared" si="274"/>
        <v>1922000</v>
      </c>
      <c r="R368" s="59">
        <f t="shared" si="274"/>
        <v>1207593.81</v>
      </c>
      <c r="S368" s="59">
        <f t="shared" si="274"/>
        <v>714406.19</v>
      </c>
      <c r="T368" s="59">
        <f t="shared" si="274"/>
        <v>0</v>
      </c>
      <c r="U368" s="216">
        <f t="shared" si="274"/>
        <v>2022000</v>
      </c>
      <c r="V368" s="216">
        <f t="shared" si="274"/>
        <v>80000</v>
      </c>
      <c r="W368" s="216">
        <f t="shared" si="274"/>
        <v>2102000</v>
      </c>
      <c r="X368" s="216">
        <f t="shared" si="274"/>
        <v>1318412.5</v>
      </c>
      <c r="Y368" s="216">
        <f t="shared" si="274"/>
        <v>0</v>
      </c>
      <c r="Z368" s="216">
        <f t="shared" si="274"/>
        <v>1318412.5</v>
      </c>
      <c r="AA368" s="216">
        <f t="shared" si="274"/>
        <v>0</v>
      </c>
      <c r="AB368" s="216">
        <f t="shared" si="274"/>
        <v>2102000</v>
      </c>
      <c r="AC368" s="286">
        <f t="shared" si="263"/>
        <v>2102000</v>
      </c>
      <c r="AG368" s="216"/>
    </row>
    <row r="369" spans="3:33" ht="18.75" customHeight="1" hidden="1">
      <c r="C369" s="134" t="s">
        <v>329</v>
      </c>
      <c r="D369" s="49"/>
      <c r="E369" s="49"/>
      <c r="F369" s="49"/>
      <c r="G369" s="5" t="e">
        <f>SUM(#REF!)</f>
        <v>#REF!</v>
      </c>
      <c r="H369" s="59" t="e">
        <f t="shared" si="271"/>
        <v>#REF!</v>
      </c>
      <c r="I369" s="59">
        <v>0</v>
      </c>
      <c r="J369" s="118" t="e">
        <f>SUM(#REF!)</f>
        <v>#REF!</v>
      </c>
      <c r="K369" s="118" t="e">
        <f>SUM(#REF!)</f>
        <v>#REF!</v>
      </c>
      <c r="L369" s="59" t="e">
        <f>SUM(#REF!)</f>
        <v>#REF!</v>
      </c>
      <c r="M369" s="59"/>
      <c r="N369" s="59"/>
      <c r="O369" s="59" t="e">
        <f>SUM(#REF!)</f>
        <v>#REF!</v>
      </c>
      <c r="P369" s="59" t="e">
        <f>SUM(#REF!)</f>
        <v>#REF!</v>
      </c>
      <c r="Q369" s="59" t="e">
        <f>SUM(#REF!)</f>
        <v>#REF!</v>
      </c>
      <c r="R369" s="59" t="e">
        <f>SUM(#REF!)</f>
        <v>#REF!</v>
      </c>
      <c r="S369" s="59" t="e">
        <f>SUM(#REF!)</f>
        <v>#REF!</v>
      </c>
      <c r="T369" s="59" t="e">
        <f>SUM(#REF!)</f>
        <v>#REF!</v>
      </c>
      <c r="U369" s="216">
        <f aca="true" t="shared" si="275" ref="U369:AB369">SUM(U251)</f>
        <v>0</v>
      </c>
      <c r="V369" s="216">
        <f t="shared" si="275"/>
        <v>108177</v>
      </c>
      <c r="W369" s="216">
        <f t="shared" si="275"/>
        <v>108177</v>
      </c>
      <c r="X369" s="216">
        <f t="shared" si="275"/>
        <v>101579.57</v>
      </c>
      <c r="Y369" s="216">
        <f t="shared" si="275"/>
        <v>0</v>
      </c>
      <c r="Z369" s="216">
        <f t="shared" si="275"/>
        <v>101579.57</v>
      </c>
      <c r="AA369" s="216">
        <f t="shared" si="275"/>
        <v>0</v>
      </c>
      <c r="AB369" s="216">
        <f t="shared" si="275"/>
        <v>108177</v>
      </c>
      <c r="AC369" s="286">
        <f t="shared" si="263"/>
        <v>108177</v>
      </c>
      <c r="AG369" s="216"/>
    </row>
    <row r="370" spans="3:33" ht="18.75" customHeight="1" hidden="1">
      <c r="C370" s="134" t="s">
        <v>16</v>
      </c>
      <c r="D370" s="49"/>
      <c r="E370" s="49"/>
      <c r="F370" s="49"/>
      <c r="G370" s="5">
        <f>SUM(G31)</f>
        <v>81393</v>
      </c>
      <c r="H370" s="59">
        <f t="shared" si="271"/>
        <v>-81393</v>
      </c>
      <c r="I370" s="59">
        <v>0</v>
      </c>
      <c r="J370" s="118">
        <f>SUM(J31)</f>
        <v>81393</v>
      </c>
      <c r="K370" s="118">
        <f>SUM(K31)</f>
        <v>0</v>
      </c>
      <c r="L370" s="59">
        <f>SUM(L31)</f>
        <v>0</v>
      </c>
      <c r="M370" s="59"/>
      <c r="N370" s="59"/>
      <c r="O370" s="59" t="e">
        <f aca="true" t="shared" si="276" ref="O370:AB370">SUM(O65)</f>
        <v>#REF!</v>
      </c>
      <c r="P370" s="59" t="e">
        <f t="shared" si="276"/>
        <v>#REF!</v>
      </c>
      <c r="Q370" s="59" t="e">
        <f t="shared" si="276"/>
        <v>#REF!</v>
      </c>
      <c r="R370" s="59">
        <f t="shared" si="276"/>
        <v>71520</v>
      </c>
      <c r="S370" s="59" t="e">
        <f t="shared" si="276"/>
        <v>#REF!</v>
      </c>
      <c r="T370" s="59" t="e">
        <f t="shared" si="276"/>
        <v>#REF!</v>
      </c>
      <c r="U370" s="216">
        <f t="shared" si="276"/>
        <v>89900</v>
      </c>
      <c r="V370" s="216">
        <f t="shared" si="276"/>
        <v>13000</v>
      </c>
      <c r="W370" s="216">
        <f t="shared" si="276"/>
        <v>102900</v>
      </c>
      <c r="X370" s="216">
        <f t="shared" si="276"/>
        <v>72240</v>
      </c>
      <c r="Y370" s="216">
        <f t="shared" si="276"/>
        <v>27740</v>
      </c>
      <c r="Z370" s="216">
        <f t="shared" si="276"/>
        <v>99980</v>
      </c>
      <c r="AA370" s="216">
        <f t="shared" si="276"/>
        <v>10080</v>
      </c>
      <c r="AB370" s="216">
        <f t="shared" si="276"/>
        <v>112980</v>
      </c>
      <c r="AC370" s="286">
        <f t="shared" si="263"/>
        <v>112980</v>
      </c>
      <c r="AG370" s="216"/>
    </row>
    <row r="371" spans="3:33" ht="18.75" hidden="1">
      <c r="C371" s="133" t="s">
        <v>330</v>
      </c>
      <c r="D371" s="49"/>
      <c r="E371" s="49"/>
      <c r="F371" s="49"/>
      <c r="G371" s="5" t="e">
        <f>SUM(G65)</f>
        <v>#REF!</v>
      </c>
      <c r="H371" s="59" t="e">
        <f t="shared" si="271"/>
        <v>#REF!</v>
      </c>
      <c r="I371" s="59">
        <v>2640</v>
      </c>
      <c r="J371" s="118" t="e">
        <f>SUM(J65)</f>
        <v>#REF!</v>
      </c>
      <c r="K371" s="118" t="e">
        <f>SUM(K65)</f>
        <v>#REF!</v>
      </c>
      <c r="L371" s="59" t="e">
        <f>SUM(L65)</f>
        <v>#REF!</v>
      </c>
      <c r="M371" s="59"/>
      <c r="N371" s="59"/>
      <c r="O371" s="59" t="e">
        <f>SUM(#REF!)</f>
        <v>#REF!</v>
      </c>
      <c r="P371" s="59" t="e">
        <f>SUM(#REF!)</f>
        <v>#REF!</v>
      </c>
      <c r="Q371" s="59" t="e">
        <f>SUM(#REF!)</f>
        <v>#REF!</v>
      </c>
      <c r="R371" s="59" t="e">
        <f>SUM(#REF!)</f>
        <v>#REF!</v>
      </c>
      <c r="S371" s="59" t="e">
        <f>SUM(#REF!)</f>
        <v>#REF!</v>
      </c>
      <c r="T371" s="59" t="e">
        <f>SUM(#REF!)</f>
        <v>#REF!</v>
      </c>
      <c r="U371" s="216"/>
      <c r="V371" s="197"/>
      <c r="W371" s="197"/>
      <c r="X371" s="197"/>
      <c r="Y371" s="197"/>
      <c r="Z371" s="197"/>
      <c r="AA371" s="197"/>
      <c r="AB371" s="197"/>
      <c r="AC371" s="286">
        <f t="shared" si="263"/>
        <v>0</v>
      </c>
      <c r="AG371" s="197"/>
    </row>
    <row r="372" spans="3:33" ht="18.75" hidden="1">
      <c r="C372" s="133" t="s">
        <v>19</v>
      </c>
      <c r="D372" s="49"/>
      <c r="E372" s="49"/>
      <c r="F372" s="49"/>
      <c r="G372" s="5">
        <f>SUM(G76)</f>
        <v>2000</v>
      </c>
      <c r="H372" s="59">
        <f t="shared" si="271"/>
        <v>0</v>
      </c>
      <c r="I372" s="59">
        <v>0</v>
      </c>
      <c r="J372" s="118">
        <f>SUM(J76)</f>
        <v>2000</v>
      </c>
      <c r="K372" s="118">
        <f>SUM(K76)</f>
        <v>0</v>
      </c>
      <c r="L372" s="59">
        <f>SUM(L76)</f>
        <v>2000</v>
      </c>
      <c r="M372" s="59"/>
      <c r="N372" s="59"/>
      <c r="O372" s="59">
        <f aca="true" t="shared" si="277" ref="O372:AB372">SUM(O76)</f>
        <v>2000</v>
      </c>
      <c r="P372" s="59">
        <f t="shared" si="277"/>
        <v>0</v>
      </c>
      <c r="Q372" s="166">
        <f t="shared" si="277"/>
        <v>2000</v>
      </c>
      <c r="R372" s="166">
        <f t="shared" si="277"/>
        <v>0</v>
      </c>
      <c r="S372" s="166">
        <f t="shared" si="277"/>
        <v>2000</v>
      </c>
      <c r="T372" s="166">
        <f t="shared" si="277"/>
        <v>0</v>
      </c>
      <c r="U372" s="217">
        <f t="shared" si="277"/>
        <v>2000</v>
      </c>
      <c r="V372" s="217">
        <f t="shared" si="277"/>
        <v>0</v>
      </c>
      <c r="W372" s="217">
        <f t="shared" si="277"/>
        <v>2000</v>
      </c>
      <c r="X372" s="217">
        <f t="shared" si="277"/>
        <v>0</v>
      </c>
      <c r="Y372" s="217">
        <f t="shared" si="277"/>
        <v>2000</v>
      </c>
      <c r="Z372" s="217">
        <f t="shared" si="277"/>
        <v>2000</v>
      </c>
      <c r="AA372" s="217">
        <f t="shared" si="277"/>
        <v>0</v>
      </c>
      <c r="AB372" s="217">
        <f t="shared" si="277"/>
        <v>2000</v>
      </c>
      <c r="AC372" s="286">
        <f t="shared" si="263"/>
        <v>2000</v>
      </c>
      <c r="AG372" s="217"/>
    </row>
    <row r="373" spans="3:33" ht="24" hidden="1">
      <c r="C373" s="134" t="s">
        <v>313</v>
      </c>
      <c r="D373" s="49"/>
      <c r="E373" s="49"/>
      <c r="F373" s="49"/>
      <c r="G373" s="5"/>
      <c r="H373" s="59"/>
      <c r="I373" s="59"/>
      <c r="J373" s="118"/>
      <c r="K373" s="118"/>
      <c r="L373" s="59"/>
      <c r="M373" s="59"/>
      <c r="N373" s="59"/>
      <c r="O373" s="59" t="e">
        <f>SUM(#REF!)</f>
        <v>#REF!</v>
      </c>
      <c r="P373" s="59" t="e">
        <f>SUM(#REF!)</f>
        <v>#REF!</v>
      </c>
      <c r="Q373" s="59" t="e">
        <f>SUM(#REF!)</f>
        <v>#REF!</v>
      </c>
      <c r="R373" s="59" t="e">
        <f>SUM(#REF!)</f>
        <v>#REF!</v>
      </c>
      <c r="S373" s="59" t="e">
        <f>SUM(#REF!)</f>
        <v>#REF!</v>
      </c>
      <c r="T373" s="59" t="e">
        <f>SUM(#REF!)</f>
        <v>#REF!</v>
      </c>
      <c r="U373" s="216"/>
      <c r="V373" s="216"/>
      <c r="W373" s="216"/>
      <c r="X373" s="216"/>
      <c r="Y373" s="216"/>
      <c r="Z373" s="216"/>
      <c r="AA373" s="216"/>
      <c r="AB373" s="216"/>
      <c r="AC373" s="286">
        <f t="shared" si="263"/>
        <v>0</v>
      </c>
      <c r="AG373" s="216"/>
    </row>
    <row r="374" spans="3:33" ht="24" hidden="1">
      <c r="C374" s="134" t="s">
        <v>325</v>
      </c>
      <c r="D374" s="49"/>
      <c r="E374" s="49"/>
      <c r="F374" s="49"/>
      <c r="G374" s="5"/>
      <c r="H374" s="59"/>
      <c r="I374" s="59"/>
      <c r="J374" s="118"/>
      <c r="K374" s="118"/>
      <c r="L374" s="59"/>
      <c r="M374" s="59"/>
      <c r="N374" s="59"/>
      <c r="O374" s="59" t="e">
        <f>SUM(#REF!)</f>
        <v>#REF!</v>
      </c>
      <c r="P374" s="59" t="e">
        <f>SUM(#REF!)</f>
        <v>#REF!</v>
      </c>
      <c r="Q374" s="166" t="e">
        <f>SUM(#REF!)</f>
        <v>#REF!</v>
      </c>
      <c r="R374" s="166" t="e">
        <f>SUM(#REF!)</f>
        <v>#REF!</v>
      </c>
      <c r="S374" s="166" t="e">
        <f>SUM(#REF!)</f>
        <v>#REF!</v>
      </c>
      <c r="T374" s="166" t="e">
        <f>SUM(#REF!)</f>
        <v>#REF!</v>
      </c>
      <c r="U374" s="217">
        <f aca="true" t="shared" si="278" ref="U374:AB374">SUM(U59)</f>
        <v>0</v>
      </c>
      <c r="V374" s="217">
        <f t="shared" si="278"/>
        <v>27</v>
      </c>
      <c r="W374" s="217">
        <f t="shared" si="278"/>
        <v>27</v>
      </c>
      <c r="X374" s="217">
        <f t="shared" si="278"/>
        <v>27.5</v>
      </c>
      <c r="Y374" s="217">
        <f t="shared" si="278"/>
        <v>0</v>
      </c>
      <c r="Z374" s="217">
        <f t="shared" si="278"/>
        <v>27.5</v>
      </c>
      <c r="AA374" s="217">
        <f t="shared" si="278"/>
        <v>0</v>
      </c>
      <c r="AB374" s="217">
        <f t="shared" si="278"/>
        <v>27</v>
      </c>
      <c r="AC374" s="286">
        <f t="shared" si="263"/>
        <v>27</v>
      </c>
      <c r="AG374" s="217"/>
    </row>
    <row r="375" spans="3:64" s="47" customFormat="1" ht="18.75" hidden="1">
      <c r="C375" s="168" t="s">
        <v>276</v>
      </c>
      <c r="G375" s="169" t="e">
        <f>SUM(G365:G372)</f>
        <v>#REF!</v>
      </c>
      <c r="H375" s="169" t="e">
        <f>SUM(L375-J375)</f>
        <v>#REF!</v>
      </c>
      <c r="I375" s="169">
        <v>-29200</v>
      </c>
      <c r="J375" s="170" t="e">
        <f>SUM(J365:J372)</f>
        <v>#REF!</v>
      </c>
      <c r="K375" s="170" t="e">
        <f>SUM(K365:K372)</f>
        <v>#REF!</v>
      </c>
      <c r="L375" s="169" t="e">
        <f>SUM(L365:L372)</f>
        <v>#REF!</v>
      </c>
      <c r="M375" s="169"/>
      <c r="N375" s="169"/>
      <c r="O375" s="169" t="e">
        <f>SUM(O365:O374)</f>
        <v>#REF!</v>
      </c>
      <c r="P375" s="169" t="e">
        <f>SUM(P365:P374)</f>
        <v>#REF!</v>
      </c>
      <c r="Q375" s="172" t="e">
        <f aca="true" t="shared" si="279" ref="Q375:AB375">SUM(Q365+Q367+Q368+Q369+Q370+Q371+Q372+Q373+Q374)</f>
        <v>#REF!</v>
      </c>
      <c r="R375" s="172" t="e">
        <f t="shared" si="279"/>
        <v>#REF!</v>
      </c>
      <c r="S375" s="172" t="e">
        <f t="shared" si="279"/>
        <v>#REF!</v>
      </c>
      <c r="T375" s="172" t="e">
        <f t="shared" si="279"/>
        <v>#REF!</v>
      </c>
      <c r="U375" s="230">
        <f t="shared" si="279"/>
        <v>7421900</v>
      </c>
      <c r="V375" s="230">
        <f t="shared" si="279"/>
        <v>235204</v>
      </c>
      <c r="W375" s="230">
        <f t="shared" si="279"/>
        <v>7657104</v>
      </c>
      <c r="X375" s="230">
        <f t="shared" si="279"/>
        <v>1492259.57</v>
      </c>
      <c r="Y375" s="230">
        <f t="shared" si="279"/>
        <v>29740</v>
      </c>
      <c r="Z375" s="230">
        <f t="shared" si="279"/>
        <v>1521999.57</v>
      </c>
      <c r="AA375" s="230">
        <f t="shared" si="279"/>
        <v>10080</v>
      </c>
      <c r="AB375" s="230">
        <f t="shared" si="279"/>
        <v>7667184</v>
      </c>
      <c r="AC375" s="286">
        <f t="shared" si="263"/>
        <v>7667184</v>
      </c>
      <c r="AD375" s="278"/>
      <c r="AE375" s="253"/>
      <c r="AF375" s="253"/>
      <c r="AG375" s="230"/>
      <c r="AJ375" s="303"/>
      <c r="AK375" s="303"/>
      <c r="AL375" s="303"/>
      <c r="AM375" s="303"/>
      <c r="AN375" s="303"/>
      <c r="AO375" s="303"/>
      <c r="AP375" s="303"/>
      <c r="AQ375" s="303"/>
      <c r="AR375" s="303"/>
      <c r="AS375" s="303"/>
      <c r="AT375" s="303"/>
      <c r="AU375" s="303"/>
      <c r="AV375" s="303"/>
      <c r="AW375" s="303"/>
      <c r="AX375" s="303"/>
      <c r="AY375" s="303"/>
      <c r="AZ375" s="303"/>
      <c r="BA375" s="303"/>
      <c r="BB375" s="303"/>
      <c r="BC375" s="303"/>
      <c r="BD375" s="303"/>
      <c r="BE375" s="303"/>
      <c r="BF375" s="303"/>
      <c r="BG375" s="303"/>
      <c r="BH375" s="303"/>
      <c r="BI375" s="303"/>
      <c r="BJ375" s="303"/>
      <c r="BK375" s="303"/>
      <c r="BL375" s="303"/>
    </row>
    <row r="376" spans="3:33" ht="18.75" customHeight="1" hidden="1">
      <c r="C376" s="224"/>
      <c r="D376" s="225"/>
      <c r="E376" s="225"/>
      <c r="F376" s="225"/>
      <c r="G376" s="225"/>
      <c r="H376" s="226"/>
      <c r="I376" s="225"/>
      <c r="J376" s="227"/>
      <c r="K376" s="227"/>
      <c r="L376" s="228"/>
      <c r="M376" s="225"/>
      <c r="N376" s="225"/>
      <c r="O376" s="228"/>
      <c r="P376" s="228"/>
      <c r="Q376" s="226"/>
      <c r="R376" s="228"/>
      <c r="S376" s="228"/>
      <c r="T376" s="228"/>
      <c r="U376" s="229"/>
      <c r="V376" s="221"/>
      <c r="W376" s="221"/>
      <c r="X376" s="221"/>
      <c r="Y376" s="221"/>
      <c r="Z376" s="221"/>
      <c r="AA376" s="221"/>
      <c r="AB376" s="221"/>
      <c r="AC376" s="286">
        <f t="shared" si="263"/>
        <v>0</v>
      </c>
      <c r="AG376" s="221"/>
    </row>
    <row r="377" spans="2:64" s="58" customFormat="1" ht="18.75" customHeight="1" hidden="1">
      <c r="B377" s="174" t="s">
        <v>274</v>
      </c>
      <c r="C377" s="133" t="s">
        <v>10</v>
      </c>
      <c r="D377" s="231"/>
      <c r="E377" s="231"/>
      <c r="F377" s="231"/>
      <c r="G377" s="216" t="e">
        <f>SUM(G100)</f>
        <v>#REF!</v>
      </c>
      <c r="H377" s="216" t="e">
        <f aca="true" t="shared" si="280" ref="H377:H384">SUM(L377-J377)</f>
        <v>#REF!</v>
      </c>
      <c r="I377" s="216">
        <v>-60000</v>
      </c>
      <c r="J377" s="232" t="e">
        <f>SUM(J100)</f>
        <v>#REF!</v>
      </c>
      <c r="K377" s="232" t="e">
        <f>SUM(K100)</f>
        <v>#REF!</v>
      </c>
      <c r="L377" s="216" t="e">
        <f>SUM(L100)</f>
        <v>#REF!</v>
      </c>
      <c r="M377" s="216"/>
      <c r="N377" s="216"/>
      <c r="O377" s="216" t="e">
        <f aca="true" t="shared" si="281" ref="O377:U377">SUM(O100)</f>
        <v>#REF!</v>
      </c>
      <c r="P377" s="216" t="e">
        <f t="shared" si="281"/>
        <v>#REF!</v>
      </c>
      <c r="Q377" s="216" t="e">
        <f t="shared" si="281"/>
        <v>#REF!</v>
      </c>
      <c r="R377" s="216">
        <f t="shared" si="281"/>
        <v>3700645.09</v>
      </c>
      <c r="S377" s="216" t="e">
        <f t="shared" si="281"/>
        <v>#REF!</v>
      </c>
      <c r="T377" s="216">
        <f t="shared" si="281"/>
        <v>0</v>
      </c>
      <c r="U377" s="216">
        <f t="shared" si="281"/>
        <v>5300000</v>
      </c>
      <c r="V377" s="216">
        <f aca="true" t="shared" si="282" ref="V377:AB377">SUM(V100+V313)</f>
        <v>34000</v>
      </c>
      <c r="W377" s="216">
        <f t="shared" si="282"/>
        <v>5334000</v>
      </c>
      <c r="X377" s="216">
        <f t="shared" si="282"/>
        <v>3785738</v>
      </c>
      <c r="Y377" s="216">
        <f t="shared" si="282"/>
        <v>63000</v>
      </c>
      <c r="Z377" s="216">
        <f t="shared" si="282"/>
        <v>3848738</v>
      </c>
      <c r="AA377" s="216">
        <f t="shared" si="282"/>
        <v>0</v>
      </c>
      <c r="AB377" s="216">
        <f t="shared" si="282"/>
        <v>5334000</v>
      </c>
      <c r="AC377" s="286">
        <f t="shared" si="263"/>
        <v>5334000</v>
      </c>
      <c r="AD377" s="274"/>
      <c r="AE377" s="254"/>
      <c r="AF377" s="254"/>
      <c r="AG377" s="216"/>
      <c r="AJ377" s="304"/>
      <c r="AK377" s="304"/>
      <c r="AL377" s="304"/>
      <c r="AM377" s="304"/>
      <c r="AN377" s="304"/>
      <c r="AO377" s="304"/>
      <c r="AP377" s="304"/>
      <c r="AQ377" s="304"/>
      <c r="AR377" s="304"/>
      <c r="AS377" s="304"/>
      <c r="AT377" s="304"/>
      <c r="AU377" s="304"/>
      <c r="AV377" s="304"/>
      <c r="AW377" s="304"/>
      <c r="AX377" s="304"/>
      <c r="AY377" s="304"/>
      <c r="AZ377" s="304"/>
      <c r="BA377" s="304"/>
      <c r="BB377" s="304"/>
      <c r="BC377" s="304"/>
      <c r="BD377" s="304"/>
      <c r="BE377" s="304"/>
      <c r="BF377" s="304"/>
      <c r="BG377" s="304"/>
      <c r="BH377" s="304"/>
      <c r="BI377" s="304"/>
      <c r="BJ377" s="304"/>
      <c r="BK377" s="304"/>
      <c r="BL377" s="304"/>
    </row>
    <row r="378" spans="3:64" s="58" customFormat="1" ht="18.75" customHeight="1" hidden="1">
      <c r="C378" s="133" t="s">
        <v>10</v>
      </c>
      <c r="D378" s="231"/>
      <c r="E378" s="231"/>
      <c r="F378" s="231"/>
      <c r="G378" s="216">
        <v>0</v>
      </c>
      <c r="H378" s="216">
        <f t="shared" si="280"/>
        <v>0</v>
      </c>
      <c r="I378" s="216">
        <v>0</v>
      </c>
      <c r="J378" s="232">
        <v>0</v>
      </c>
      <c r="K378" s="232">
        <v>0</v>
      </c>
      <c r="L378" s="216">
        <v>0</v>
      </c>
      <c r="M378" s="216"/>
      <c r="N378" s="216"/>
      <c r="O378" s="216"/>
      <c r="P378" s="216"/>
      <c r="Q378" s="216"/>
      <c r="R378" s="216"/>
      <c r="S378" s="216"/>
      <c r="T378" s="216"/>
      <c r="U378" s="217"/>
      <c r="V378" s="198"/>
      <c r="W378" s="198"/>
      <c r="X378" s="198"/>
      <c r="Y378" s="198"/>
      <c r="Z378" s="198"/>
      <c r="AA378" s="198"/>
      <c r="AB378" s="198"/>
      <c r="AC378" s="286">
        <f t="shared" si="263"/>
        <v>0</v>
      </c>
      <c r="AD378" s="274"/>
      <c r="AE378" s="254"/>
      <c r="AF378" s="254"/>
      <c r="AG378" s="198"/>
      <c r="AJ378" s="304"/>
      <c r="AK378" s="304"/>
      <c r="AL378" s="304"/>
      <c r="AM378" s="304"/>
      <c r="AN378" s="304"/>
      <c r="AO378" s="304"/>
      <c r="AP378" s="304"/>
      <c r="AQ378" s="304"/>
      <c r="AR378" s="304"/>
      <c r="AS378" s="304"/>
      <c r="AT378" s="304"/>
      <c r="AU378" s="304"/>
      <c r="AV378" s="304"/>
      <c r="AW378" s="304"/>
      <c r="AX378" s="304"/>
      <c r="AY378" s="304"/>
      <c r="AZ378" s="304"/>
      <c r="BA378" s="304"/>
      <c r="BB378" s="304"/>
      <c r="BC378" s="304"/>
      <c r="BD378" s="304"/>
      <c r="BE378" s="304"/>
      <c r="BF378" s="304"/>
      <c r="BG378" s="304"/>
      <c r="BH378" s="304"/>
      <c r="BI378" s="304"/>
      <c r="BJ378" s="304"/>
      <c r="BK378" s="304"/>
      <c r="BL378" s="304"/>
    </row>
    <row r="379" spans="3:64" s="58" customFormat="1" ht="18.75" customHeight="1" hidden="1">
      <c r="C379" s="133" t="s">
        <v>198</v>
      </c>
      <c r="D379" s="231"/>
      <c r="E379" s="231"/>
      <c r="F379" s="231"/>
      <c r="G379" s="216">
        <f>SUM(G123)</f>
        <v>4000</v>
      </c>
      <c r="H379" s="216">
        <f t="shared" si="280"/>
        <v>0</v>
      </c>
      <c r="I379" s="216">
        <v>0</v>
      </c>
      <c r="J379" s="232">
        <f>SUM(J123)</f>
        <v>4000</v>
      </c>
      <c r="K379" s="232">
        <f>SUM(K123)</f>
        <v>0</v>
      </c>
      <c r="L379" s="216">
        <f>SUM(L123)</f>
        <v>4000</v>
      </c>
      <c r="M379" s="216"/>
      <c r="N379" s="216"/>
      <c r="O379" s="216">
        <f aca="true" t="shared" si="283" ref="O379:AB379">SUM(O123)</f>
        <v>4000</v>
      </c>
      <c r="P379" s="216">
        <f t="shared" si="283"/>
        <v>0</v>
      </c>
      <c r="Q379" s="216">
        <f t="shared" si="283"/>
        <v>4000</v>
      </c>
      <c r="R379" s="216">
        <f t="shared" si="283"/>
        <v>1833.41</v>
      </c>
      <c r="S379" s="216">
        <f t="shared" si="283"/>
        <v>2166.59</v>
      </c>
      <c r="T379" s="216">
        <f t="shared" si="283"/>
        <v>0</v>
      </c>
      <c r="U379" s="216">
        <f t="shared" si="283"/>
        <v>8000</v>
      </c>
      <c r="V379" s="216">
        <f t="shared" si="283"/>
        <v>0</v>
      </c>
      <c r="W379" s="216">
        <f t="shared" si="283"/>
        <v>8000</v>
      </c>
      <c r="X379" s="216">
        <f t="shared" si="283"/>
        <v>2300</v>
      </c>
      <c r="Y379" s="216">
        <f t="shared" si="283"/>
        <v>0</v>
      </c>
      <c r="Z379" s="216">
        <f t="shared" si="283"/>
        <v>2300</v>
      </c>
      <c r="AA379" s="216">
        <f t="shared" si="283"/>
        <v>0</v>
      </c>
      <c r="AB379" s="216">
        <f t="shared" si="283"/>
        <v>8000</v>
      </c>
      <c r="AC379" s="286">
        <f t="shared" si="263"/>
        <v>8000</v>
      </c>
      <c r="AD379" s="274"/>
      <c r="AE379" s="254"/>
      <c r="AF379" s="254"/>
      <c r="AG379" s="216"/>
      <c r="AJ379" s="304"/>
      <c r="AK379" s="304"/>
      <c r="AL379" s="304"/>
      <c r="AM379" s="304"/>
      <c r="AN379" s="304"/>
      <c r="AO379" s="304"/>
      <c r="AP379" s="304"/>
      <c r="AQ379" s="304"/>
      <c r="AR379" s="304"/>
      <c r="AS379" s="304"/>
      <c r="AT379" s="304"/>
      <c r="AU379" s="304"/>
      <c r="AV379" s="304"/>
      <c r="AW379" s="304"/>
      <c r="AX379" s="304"/>
      <c r="AY379" s="304"/>
      <c r="AZ379" s="304"/>
      <c r="BA379" s="304"/>
      <c r="BB379" s="304"/>
      <c r="BC379" s="304"/>
      <c r="BD379" s="304"/>
      <c r="BE379" s="304"/>
      <c r="BF379" s="304"/>
      <c r="BG379" s="304"/>
      <c r="BH379" s="304"/>
      <c r="BI379" s="304"/>
      <c r="BJ379" s="304"/>
      <c r="BK379" s="304"/>
      <c r="BL379" s="304"/>
    </row>
    <row r="380" spans="3:64" s="58" customFormat="1" ht="18.75" customHeight="1" hidden="1">
      <c r="C380" s="222" t="s">
        <v>197</v>
      </c>
      <c r="G380" s="59">
        <f>SUM(G135+G319)</f>
        <v>1902154</v>
      </c>
      <c r="H380" s="59">
        <f t="shared" si="280"/>
        <v>19846</v>
      </c>
      <c r="I380" s="59">
        <v>28160</v>
      </c>
      <c r="J380" s="118">
        <f>SUM(J135+J319)</f>
        <v>1902154</v>
      </c>
      <c r="K380" s="118" t="e">
        <f>SUM(K135+K319)</f>
        <v>#REF!</v>
      </c>
      <c r="L380" s="59">
        <f>SUM(L135+L319)</f>
        <v>1922000</v>
      </c>
      <c r="M380" s="59"/>
      <c r="N380" s="59"/>
      <c r="O380" s="59">
        <f aca="true" t="shared" si="284" ref="O380:AB380">SUM(O135+O319)</f>
        <v>1922000</v>
      </c>
      <c r="P380" s="59">
        <f t="shared" si="284"/>
        <v>0</v>
      </c>
      <c r="Q380" s="59">
        <f t="shared" si="284"/>
        <v>1922000</v>
      </c>
      <c r="R380" s="59">
        <f t="shared" si="284"/>
        <v>1141467.4000000001</v>
      </c>
      <c r="S380" s="59">
        <f t="shared" si="284"/>
        <v>780532.5999999999</v>
      </c>
      <c r="T380" s="59" t="e">
        <f t="shared" si="284"/>
        <v>#REF!</v>
      </c>
      <c r="U380" s="223">
        <f t="shared" si="284"/>
        <v>2022000</v>
      </c>
      <c r="V380" s="223">
        <f t="shared" si="284"/>
        <v>80000</v>
      </c>
      <c r="W380" s="223">
        <f t="shared" si="284"/>
        <v>2102000</v>
      </c>
      <c r="X380" s="223">
        <f t="shared" si="284"/>
        <v>1152007.21</v>
      </c>
      <c r="Y380" s="223">
        <f t="shared" si="284"/>
        <v>68553.31</v>
      </c>
      <c r="Z380" s="223">
        <f t="shared" si="284"/>
        <v>1220560.52</v>
      </c>
      <c r="AA380" s="223">
        <f t="shared" si="284"/>
        <v>0</v>
      </c>
      <c r="AB380" s="223">
        <f t="shared" si="284"/>
        <v>2147330</v>
      </c>
      <c r="AC380" s="286">
        <f t="shared" si="263"/>
        <v>2102000</v>
      </c>
      <c r="AD380" s="274"/>
      <c r="AE380" s="254"/>
      <c r="AF380" s="254"/>
      <c r="AG380" s="223"/>
      <c r="AJ380" s="304"/>
      <c r="AK380" s="304"/>
      <c r="AL380" s="304"/>
      <c r="AM380" s="304"/>
      <c r="AN380" s="304"/>
      <c r="AO380" s="304"/>
      <c r="AP380" s="304"/>
      <c r="AQ380" s="304"/>
      <c r="AR380" s="304"/>
      <c r="AS380" s="304"/>
      <c r="AT380" s="304"/>
      <c r="AU380" s="304"/>
      <c r="AV380" s="304"/>
      <c r="AW380" s="304"/>
      <c r="AX380" s="304"/>
      <c r="AY380" s="304"/>
      <c r="AZ380" s="304"/>
      <c r="BA380" s="304"/>
      <c r="BB380" s="304"/>
      <c r="BC380" s="304"/>
      <c r="BD380" s="304"/>
      <c r="BE380" s="304"/>
      <c r="BF380" s="304"/>
      <c r="BG380" s="304"/>
      <c r="BH380" s="304"/>
      <c r="BI380" s="304"/>
      <c r="BJ380" s="304"/>
      <c r="BK380" s="304"/>
      <c r="BL380" s="304"/>
    </row>
    <row r="381" spans="3:64" s="58" customFormat="1" ht="18.75" customHeight="1" hidden="1">
      <c r="C381" s="134" t="s">
        <v>329</v>
      </c>
      <c r="G381" s="59">
        <f>SUM(G300)</f>
        <v>53</v>
      </c>
      <c r="H381" s="59">
        <f t="shared" si="280"/>
        <v>-53</v>
      </c>
      <c r="I381" s="59">
        <v>0</v>
      </c>
      <c r="J381" s="118">
        <f>SUM(J300)</f>
        <v>53</v>
      </c>
      <c r="K381" s="118">
        <f>SUM(K300)</f>
        <v>0</v>
      </c>
      <c r="L381" s="59">
        <f>SUM(L300)</f>
        <v>0</v>
      </c>
      <c r="M381" s="59"/>
      <c r="N381" s="59"/>
      <c r="O381" s="59" t="e">
        <f>SUM(#REF!+O340)</f>
        <v>#REF!</v>
      </c>
      <c r="P381" s="59" t="e">
        <f>SUM(#REF!+P340)</f>
        <v>#REF!</v>
      </c>
      <c r="Q381" s="59" t="e">
        <f>SUM(#REF!+#REF!)</f>
        <v>#REF!</v>
      </c>
      <c r="R381" s="59" t="e">
        <f>SUM(#REF!+#REF!)</f>
        <v>#REF!</v>
      </c>
      <c r="S381" s="59" t="e">
        <f>SUM(#REF!+#REF!)</f>
        <v>#REF!</v>
      </c>
      <c r="T381" s="59" t="e">
        <f>SUM(#REF!+#REF!)</f>
        <v>#REF!</v>
      </c>
      <c r="U381" s="216">
        <f aca="true" t="shared" si="285" ref="U381:AB381">SUM(U251)</f>
        <v>0</v>
      </c>
      <c r="V381" s="216">
        <f t="shared" si="285"/>
        <v>108177</v>
      </c>
      <c r="W381" s="216">
        <f t="shared" si="285"/>
        <v>108177</v>
      </c>
      <c r="X381" s="216">
        <f t="shared" si="285"/>
        <v>101579.57</v>
      </c>
      <c r="Y381" s="216">
        <f t="shared" si="285"/>
        <v>0</v>
      </c>
      <c r="Z381" s="216">
        <f t="shared" si="285"/>
        <v>101579.57</v>
      </c>
      <c r="AA381" s="216">
        <f t="shared" si="285"/>
        <v>0</v>
      </c>
      <c r="AB381" s="216">
        <f t="shared" si="285"/>
        <v>108177</v>
      </c>
      <c r="AC381" s="286">
        <f t="shared" si="263"/>
        <v>108177</v>
      </c>
      <c r="AD381" s="274"/>
      <c r="AE381" s="254"/>
      <c r="AF381" s="254"/>
      <c r="AG381" s="216"/>
      <c r="AJ381" s="304"/>
      <c r="AK381" s="304"/>
      <c r="AL381" s="304"/>
      <c r="AM381" s="304"/>
      <c r="AN381" s="304"/>
      <c r="AO381" s="304"/>
      <c r="AP381" s="304"/>
      <c r="AQ381" s="304"/>
      <c r="AR381" s="304"/>
      <c r="AS381" s="304"/>
      <c r="AT381" s="304"/>
      <c r="AU381" s="304"/>
      <c r="AV381" s="304"/>
      <c r="AW381" s="304"/>
      <c r="AX381" s="304"/>
      <c r="AY381" s="304"/>
      <c r="AZ381" s="304"/>
      <c r="BA381" s="304"/>
      <c r="BB381" s="304"/>
      <c r="BC381" s="304"/>
      <c r="BD381" s="304"/>
      <c r="BE381" s="304"/>
      <c r="BF381" s="304"/>
      <c r="BG381" s="304"/>
      <c r="BH381" s="304"/>
      <c r="BI381" s="304"/>
      <c r="BJ381" s="304"/>
      <c r="BK381" s="304"/>
      <c r="BL381" s="304"/>
    </row>
    <row r="382" spans="3:64" s="58" customFormat="1" ht="18.75" customHeight="1" hidden="1">
      <c r="C382" s="134" t="s">
        <v>16</v>
      </c>
      <c r="G382" s="59">
        <f>SUM(G129)</f>
        <v>81393</v>
      </c>
      <c r="H382" s="59">
        <f t="shared" si="280"/>
        <v>-81393</v>
      </c>
      <c r="I382" s="59">
        <v>0</v>
      </c>
      <c r="J382" s="118">
        <f>SUM(J129)</f>
        <v>81393</v>
      </c>
      <c r="K382" s="118">
        <f>SUM(K129)</f>
        <v>0</v>
      </c>
      <c r="L382" s="59">
        <f>SUM(L129)</f>
        <v>0</v>
      </c>
      <c r="M382" s="59"/>
      <c r="N382" s="59"/>
      <c r="O382" s="59" t="e">
        <f aca="true" t="shared" si="286" ref="O382:AB382">SUM(O271)</f>
        <v>#REF!</v>
      </c>
      <c r="P382" s="59" t="e">
        <f t="shared" si="286"/>
        <v>#REF!</v>
      </c>
      <c r="Q382" s="59" t="e">
        <f t="shared" si="286"/>
        <v>#REF!</v>
      </c>
      <c r="R382" s="59">
        <f t="shared" si="286"/>
        <v>33008.86</v>
      </c>
      <c r="S382" s="59" t="e">
        <f t="shared" si="286"/>
        <v>#REF!</v>
      </c>
      <c r="T382" s="59" t="e">
        <f t="shared" si="286"/>
        <v>#REF!</v>
      </c>
      <c r="U382" s="216">
        <f t="shared" si="286"/>
        <v>89900</v>
      </c>
      <c r="V382" s="216">
        <f t="shared" si="286"/>
        <v>13000</v>
      </c>
      <c r="W382" s="216">
        <f t="shared" si="286"/>
        <v>102900</v>
      </c>
      <c r="X382" s="216">
        <f t="shared" si="286"/>
        <v>55575.130000000005</v>
      </c>
      <c r="Y382" s="216">
        <f t="shared" si="286"/>
        <v>0</v>
      </c>
      <c r="Z382" s="216">
        <f t="shared" si="286"/>
        <v>55575.130000000005</v>
      </c>
      <c r="AA382" s="216">
        <f t="shared" si="286"/>
        <v>10080</v>
      </c>
      <c r="AB382" s="216">
        <f t="shared" si="286"/>
        <v>112980</v>
      </c>
      <c r="AC382" s="286">
        <f t="shared" si="263"/>
        <v>112980</v>
      </c>
      <c r="AD382" s="274"/>
      <c r="AE382" s="254"/>
      <c r="AF382" s="254"/>
      <c r="AG382" s="216"/>
      <c r="AJ382" s="304"/>
      <c r="AK382" s="304"/>
      <c r="AL382" s="304"/>
      <c r="AM382" s="304"/>
      <c r="AN382" s="304"/>
      <c r="AO382" s="304"/>
      <c r="AP382" s="304"/>
      <c r="AQ382" s="304"/>
      <c r="AR382" s="304"/>
      <c r="AS382" s="304"/>
      <c r="AT382" s="304"/>
      <c r="AU382" s="304"/>
      <c r="AV382" s="304"/>
      <c r="AW382" s="304"/>
      <c r="AX382" s="304"/>
      <c r="AY382" s="304"/>
      <c r="AZ382" s="304"/>
      <c r="BA382" s="304"/>
      <c r="BB382" s="304"/>
      <c r="BC382" s="304"/>
      <c r="BD382" s="304"/>
      <c r="BE382" s="304"/>
      <c r="BF382" s="304"/>
      <c r="BG382" s="304"/>
      <c r="BH382" s="304"/>
      <c r="BI382" s="304"/>
      <c r="BJ382" s="304"/>
      <c r="BK382" s="304"/>
      <c r="BL382" s="304"/>
    </row>
    <row r="383" spans="3:64" s="58" customFormat="1" ht="18.75" customHeight="1" hidden="1">
      <c r="C383" s="133" t="s">
        <v>330</v>
      </c>
      <c r="G383" s="59" t="e">
        <f>SUM(G271)</f>
        <v>#REF!</v>
      </c>
      <c r="H383" s="59" t="e">
        <f t="shared" si="280"/>
        <v>#REF!</v>
      </c>
      <c r="I383" s="59">
        <v>2640</v>
      </c>
      <c r="J383" s="118" t="e">
        <f>SUM(J271)</f>
        <v>#REF!</v>
      </c>
      <c r="K383" s="118" t="e">
        <f>SUM(K271)</f>
        <v>#REF!</v>
      </c>
      <c r="L383" s="59" t="e">
        <f>SUM(L271)</f>
        <v>#REF!</v>
      </c>
      <c r="M383" s="59"/>
      <c r="N383" s="59"/>
      <c r="O383" s="59" t="e">
        <f>SUM(#REF!)</f>
        <v>#REF!</v>
      </c>
      <c r="P383" s="59" t="e">
        <f>SUM(#REF!)</f>
        <v>#REF!</v>
      </c>
      <c r="Q383" s="59" t="e">
        <f>SUM(#REF!)</f>
        <v>#REF!</v>
      </c>
      <c r="R383" s="59" t="e">
        <f>SUM(#REF!)</f>
        <v>#REF!</v>
      </c>
      <c r="S383" s="59" t="e">
        <f>SUM(#REF!)</f>
        <v>#REF!</v>
      </c>
      <c r="T383" s="59" t="e">
        <f>SUM(#REF!)</f>
        <v>#REF!</v>
      </c>
      <c r="U383" s="216"/>
      <c r="V383" s="197"/>
      <c r="W383" s="197"/>
      <c r="X383" s="197"/>
      <c r="Y383" s="197"/>
      <c r="Z383" s="197"/>
      <c r="AA383" s="197"/>
      <c r="AB383" s="197"/>
      <c r="AC383" s="286">
        <f t="shared" si="263"/>
        <v>0</v>
      </c>
      <c r="AD383" s="274"/>
      <c r="AE383" s="254"/>
      <c r="AF383" s="254"/>
      <c r="AG383" s="197"/>
      <c r="AJ383" s="304"/>
      <c r="AK383" s="304"/>
      <c r="AL383" s="304"/>
      <c r="AM383" s="304"/>
      <c r="AN383" s="304"/>
      <c r="AO383" s="304"/>
      <c r="AP383" s="304"/>
      <c r="AQ383" s="304"/>
      <c r="AR383" s="304"/>
      <c r="AS383" s="304"/>
      <c r="AT383" s="304"/>
      <c r="AU383" s="304"/>
      <c r="AV383" s="304"/>
      <c r="AW383" s="304"/>
      <c r="AX383" s="304"/>
      <c r="AY383" s="304"/>
      <c r="AZ383" s="304"/>
      <c r="BA383" s="304"/>
      <c r="BB383" s="304"/>
      <c r="BC383" s="304"/>
      <c r="BD383" s="304"/>
      <c r="BE383" s="304"/>
      <c r="BF383" s="304"/>
      <c r="BG383" s="304"/>
      <c r="BH383" s="304"/>
      <c r="BI383" s="304"/>
      <c r="BJ383" s="304"/>
      <c r="BK383" s="304"/>
      <c r="BL383" s="304"/>
    </row>
    <row r="384" spans="3:64" s="58" customFormat="1" ht="18.75" customHeight="1" hidden="1">
      <c r="C384" s="133" t="s">
        <v>19</v>
      </c>
      <c r="G384" s="59">
        <f>SUM(G346)</f>
        <v>2000</v>
      </c>
      <c r="H384" s="59">
        <f t="shared" si="280"/>
        <v>0</v>
      </c>
      <c r="I384" s="59">
        <v>0</v>
      </c>
      <c r="J384" s="118">
        <f>SUM(J346)</f>
        <v>2000</v>
      </c>
      <c r="K384" s="118">
        <f>SUM(K346)</f>
        <v>0</v>
      </c>
      <c r="L384" s="59">
        <f>SUM(L346)</f>
        <v>2000</v>
      </c>
      <c r="M384" s="59"/>
      <c r="N384" s="59"/>
      <c r="O384" s="59">
        <f aca="true" t="shared" si="287" ref="O384:AB384">SUM(O306)</f>
        <v>2000</v>
      </c>
      <c r="P384" s="59">
        <f t="shared" si="287"/>
        <v>0</v>
      </c>
      <c r="Q384" s="166">
        <f t="shared" si="287"/>
        <v>2000</v>
      </c>
      <c r="R384" s="166">
        <f t="shared" si="287"/>
        <v>0</v>
      </c>
      <c r="S384" s="166">
        <f t="shared" si="287"/>
        <v>2000</v>
      </c>
      <c r="T384" s="166">
        <f t="shared" si="287"/>
        <v>0</v>
      </c>
      <c r="U384" s="217">
        <f t="shared" si="287"/>
        <v>2000</v>
      </c>
      <c r="V384" s="217">
        <f t="shared" si="287"/>
        <v>0</v>
      </c>
      <c r="W384" s="217">
        <f t="shared" si="287"/>
        <v>2000</v>
      </c>
      <c r="X384" s="217">
        <f t="shared" si="287"/>
        <v>0</v>
      </c>
      <c r="Y384" s="217">
        <f t="shared" si="287"/>
        <v>0</v>
      </c>
      <c r="Z384" s="217">
        <f t="shared" si="287"/>
        <v>0</v>
      </c>
      <c r="AA384" s="217">
        <f t="shared" si="287"/>
        <v>0</v>
      </c>
      <c r="AB384" s="217">
        <f t="shared" si="287"/>
        <v>2000</v>
      </c>
      <c r="AC384" s="286">
        <f t="shared" si="263"/>
        <v>2000</v>
      </c>
      <c r="AD384" s="274"/>
      <c r="AE384" s="254"/>
      <c r="AF384" s="254"/>
      <c r="AG384" s="217"/>
      <c r="AJ384" s="304"/>
      <c r="AK384" s="304"/>
      <c r="AL384" s="304"/>
      <c r="AM384" s="304"/>
      <c r="AN384" s="304"/>
      <c r="AO384" s="304"/>
      <c r="AP384" s="304"/>
      <c r="AQ384" s="304"/>
      <c r="AR384" s="304"/>
      <c r="AS384" s="304"/>
      <c r="AT384" s="304"/>
      <c r="AU384" s="304"/>
      <c r="AV384" s="304"/>
      <c r="AW384" s="304"/>
      <c r="AX384" s="304"/>
      <c r="AY384" s="304"/>
      <c r="AZ384" s="304"/>
      <c r="BA384" s="304"/>
      <c r="BB384" s="304"/>
      <c r="BC384" s="304"/>
      <c r="BD384" s="304"/>
      <c r="BE384" s="304"/>
      <c r="BF384" s="304"/>
      <c r="BG384" s="304"/>
      <c r="BH384" s="304"/>
      <c r="BI384" s="304"/>
      <c r="BJ384" s="304"/>
      <c r="BK384" s="304"/>
      <c r="BL384" s="304"/>
    </row>
    <row r="385" spans="3:64" s="58" customFormat="1" ht="24" customHeight="1" hidden="1">
      <c r="C385" s="134" t="s">
        <v>313</v>
      </c>
      <c r="G385" s="59"/>
      <c r="H385" s="59"/>
      <c r="I385" s="59"/>
      <c r="J385" s="118"/>
      <c r="K385" s="118"/>
      <c r="L385" s="59"/>
      <c r="M385" s="59"/>
      <c r="N385" s="59"/>
      <c r="O385" s="59" t="e">
        <f>SUM(#REF!)</f>
        <v>#REF!</v>
      </c>
      <c r="P385" s="59" t="e">
        <f>SUM(#REF!)</f>
        <v>#REF!</v>
      </c>
      <c r="Q385" s="166" t="e">
        <f>SUM(#REF!)</f>
        <v>#REF!</v>
      </c>
      <c r="R385" s="166" t="e">
        <f>SUM(#REF!)</f>
        <v>#REF!</v>
      </c>
      <c r="S385" s="166" t="e">
        <f>SUM(#REF!)</f>
        <v>#REF!</v>
      </c>
      <c r="T385" s="166" t="e">
        <f>SUM(#REF!)</f>
        <v>#REF!</v>
      </c>
      <c r="U385" s="217"/>
      <c r="V385" s="198"/>
      <c r="W385" s="198"/>
      <c r="X385" s="198"/>
      <c r="Y385" s="198"/>
      <c r="Z385" s="198"/>
      <c r="AA385" s="198"/>
      <c r="AB385" s="198"/>
      <c r="AC385" s="286">
        <f t="shared" si="263"/>
        <v>0</v>
      </c>
      <c r="AD385" s="274"/>
      <c r="AE385" s="254"/>
      <c r="AF385" s="254"/>
      <c r="AG385" s="198"/>
      <c r="AJ385" s="304"/>
      <c r="AK385" s="304"/>
      <c r="AL385" s="304"/>
      <c r="AM385" s="304"/>
      <c r="AN385" s="304"/>
      <c r="AO385" s="304"/>
      <c r="AP385" s="304"/>
      <c r="AQ385" s="304"/>
      <c r="AR385" s="304"/>
      <c r="AS385" s="304"/>
      <c r="AT385" s="304"/>
      <c r="AU385" s="304"/>
      <c r="AV385" s="304"/>
      <c r="AW385" s="304"/>
      <c r="AX385" s="304"/>
      <c r="AY385" s="304"/>
      <c r="AZ385" s="304"/>
      <c r="BA385" s="304"/>
      <c r="BB385" s="304"/>
      <c r="BC385" s="304"/>
      <c r="BD385" s="304"/>
      <c r="BE385" s="304"/>
      <c r="BF385" s="304"/>
      <c r="BG385" s="304"/>
      <c r="BH385" s="304"/>
      <c r="BI385" s="304"/>
      <c r="BJ385" s="304"/>
      <c r="BK385" s="304"/>
      <c r="BL385" s="304"/>
    </row>
    <row r="386" spans="3:64" s="167" customFormat="1" ht="24" customHeight="1" hidden="1">
      <c r="C386" s="134" t="s">
        <v>325</v>
      </c>
      <c r="G386" s="5" t="e">
        <f>SUM(G377:G384)</f>
        <v>#REF!</v>
      </c>
      <c r="H386" s="59" t="e">
        <f>SUM(L386-J386)</f>
        <v>#REF!</v>
      </c>
      <c r="I386" s="59">
        <v>-29200</v>
      </c>
      <c r="J386" s="118" t="e">
        <f>SUM(J377:J384)</f>
        <v>#REF!</v>
      </c>
      <c r="K386" s="118" t="e">
        <f>SUM(K377:K384)</f>
        <v>#REF!</v>
      </c>
      <c r="L386" s="59" t="e">
        <f>SUM(L377:L384)</f>
        <v>#REF!</v>
      </c>
      <c r="M386" s="59"/>
      <c r="N386" s="59"/>
      <c r="O386" s="59" t="e">
        <f>SUM(#REF!)</f>
        <v>#REF!</v>
      </c>
      <c r="P386" s="59" t="e">
        <f>SUM(#REF!)</f>
        <v>#REF!</v>
      </c>
      <c r="Q386" s="166" t="e">
        <f>SUM(#REF!)</f>
        <v>#REF!</v>
      </c>
      <c r="R386" s="166" t="e">
        <f>SUM(#REF!)</f>
        <v>#REF!</v>
      </c>
      <c r="S386" s="166" t="e">
        <f>SUM(#REF!)</f>
        <v>#REF!</v>
      </c>
      <c r="T386" s="166" t="e">
        <f>SUM(#REF!)</f>
        <v>#REF!</v>
      </c>
      <c r="U386" s="217">
        <f aca="true" t="shared" si="288" ref="U386:AB386">SUM(U353)</f>
        <v>0</v>
      </c>
      <c r="V386" s="217">
        <f t="shared" si="288"/>
        <v>27</v>
      </c>
      <c r="W386" s="217">
        <f t="shared" si="288"/>
        <v>27</v>
      </c>
      <c r="X386" s="217">
        <f t="shared" si="288"/>
        <v>27</v>
      </c>
      <c r="Y386" s="217">
        <f t="shared" si="288"/>
        <v>0</v>
      </c>
      <c r="Z386" s="217">
        <f t="shared" si="288"/>
        <v>27</v>
      </c>
      <c r="AA386" s="217">
        <f t="shared" si="288"/>
        <v>0</v>
      </c>
      <c r="AB386" s="217">
        <f t="shared" si="288"/>
        <v>27</v>
      </c>
      <c r="AC386" s="286">
        <f t="shared" si="263"/>
        <v>27</v>
      </c>
      <c r="AD386" s="274"/>
      <c r="AE386" s="250"/>
      <c r="AF386" s="250"/>
      <c r="AG386" s="217"/>
      <c r="AJ386" s="302"/>
      <c r="AK386" s="302"/>
      <c r="AL386" s="302"/>
      <c r="AM386" s="302"/>
      <c r="AN386" s="302"/>
      <c r="AO386" s="302"/>
      <c r="AP386" s="302"/>
      <c r="AQ386" s="302"/>
      <c r="AR386" s="302"/>
      <c r="AS386" s="302"/>
      <c r="AT386" s="302"/>
      <c r="AU386" s="302"/>
      <c r="AV386" s="302"/>
      <c r="AW386" s="302"/>
      <c r="AX386" s="302"/>
      <c r="AY386" s="302"/>
      <c r="AZ386" s="302"/>
      <c r="BA386" s="302"/>
      <c r="BB386" s="302"/>
      <c r="BC386" s="302"/>
      <c r="BD386" s="302"/>
      <c r="BE386" s="302"/>
      <c r="BF386" s="302"/>
      <c r="BG386" s="302"/>
      <c r="BH386" s="302"/>
      <c r="BI386" s="302"/>
      <c r="BJ386" s="302"/>
      <c r="BK386" s="302"/>
      <c r="BL386" s="302"/>
    </row>
    <row r="387" spans="3:64" s="174" customFormat="1" ht="18.75" hidden="1">
      <c r="C387" s="173" t="s">
        <v>276</v>
      </c>
      <c r="J387" s="175"/>
      <c r="K387" s="175"/>
      <c r="O387" s="172" t="e">
        <f>SUM(O377:O386)</f>
        <v>#REF!</v>
      </c>
      <c r="P387" s="172" t="e">
        <f>SUM(P377:P386)</f>
        <v>#REF!</v>
      </c>
      <c r="Q387" s="176" t="e">
        <f aca="true" t="shared" si="289" ref="Q387:AB387">SUM(Q377+Q379+Q380+Q381+Q382+Q383+Q384+Q385+Q386)</f>
        <v>#REF!</v>
      </c>
      <c r="R387" s="176" t="e">
        <f t="shared" si="289"/>
        <v>#REF!</v>
      </c>
      <c r="S387" s="176" t="e">
        <f t="shared" si="289"/>
        <v>#REF!</v>
      </c>
      <c r="T387" s="176" t="e">
        <f t="shared" si="289"/>
        <v>#REF!</v>
      </c>
      <c r="U387" s="176">
        <f t="shared" si="289"/>
        <v>7421900</v>
      </c>
      <c r="V387" s="176">
        <f t="shared" si="289"/>
        <v>235204</v>
      </c>
      <c r="W387" s="176">
        <f t="shared" si="289"/>
        <v>7657104</v>
      </c>
      <c r="X387" s="176">
        <f t="shared" si="289"/>
        <v>5097226.91</v>
      </c>
      <c r="Y387" s="176">
        <f t="shared" si="289"/>
        <v>131553.31</v>
      </c>
      <c r="Z387" s="176">
        <f t="shared" si="289"/>
        <v>5228780.22</v>
      </c>
      <c r="AA387" s="176">
        <f t="shared" si="289"/>
        <v>10080</v>
      </c>
      <c r="AB387" s="176">
        <f t="shared" si="289"/>
        <v>7712514</v>
      </c>
      <c r="AC387" s="286">
        <f t="shared" si="263"/>
        <v>7667184</v>
      </c>
      <c r="AD387" s="278"/>
      <c r="AE387" s="255"/>
      <c r="AF387" s="255"/>
      <c r="AG387" s="176"/>
      <c r="AJ387" s="305"/>
      <c r="AK387" s="305"/>
      <c r="AL387" s="305"/>
      <c r="AM387" s="305"/>
      <c r="AN387" s="305"/>
      <c r="AO387" s="305"/>
      <c r="AP387" s="305"/>
      <c r="AQ387" s="305"/>
      <c r="AR387" s="305"/>
      <c r="AS387" s="305"/>
      <c r="AT387" s="305"/>
      <c r="AU387" s="305"/>
      <c r="AV387" s="305"/>
      <c r="AW387" s="305"/>
      <c r="AX387" s="305"/>
      <c r="AY387" s="305"/>
      <c r="AZ387" s="305"/>
      <c r="BA387" s="305"/>
      <c r="BB387" s="305"/>
      <c r="BC387" s="305"/>
      <c r="BD387" s="305"/>
      <c r="BE387" s="305"/>
      <c r="BF387" s="305"/>
      <c r="BG387" s="305"/>
      <c r="BH387" s="305"/>
      <c r="BI387" s="305"/>
      <c r="BJ387" s="305"/>
      <c r="BK387" s="305"/>
      <c r="BL387" s="305"/>
    </row>
    <row r="388" spans="22:33" ht="18.75">
      <c r="V388" s="221"/>
      <c r="W388" s="221"/>
      <c r="X388" s="221"/>
      <c r="Y388" s="221"/>
      <c r="Z388" s="221"/>
      <c r="AA388" s="221"/>
      <c r="AB388" s="221"/>
      <c r="AG388" s="221"/>
    </row>
    <row r="389" spans="22:33" ht="18.75">
      <c r="V389" s="221"/>
      <c r="W389" s="221"/>
      <c r="X389" s="221"/>
      <c r="Y389" s="221"/>
      <c r="Z389" s="221"/>
      <c r="AA389" s="221"/>
      <c r="AB389" s="221"/>
      <c r="AG389" s="221"/>
    </row>
    <row r="390" spans="22:33" ht="18.75">
      <c r="V390" s="221"/>
      <c r="W390" s="221"/>
      <c r="X390" s="221"/>
      <c r="Y390" s="221"/>
      <c r="Z390" s="221"/>
      <c r="AA390" s="221"/>
      <c r="AB390" s="221"/>
      <c r="AG390" s="221"/>
    </row>
    <row r="391" spans="22:33" ht="18.75">
      <c r="V391" s="221"/>
      <c r="W391" s="221"/>
      <c r="X391" s="221"/>
      <c r="Y391" s="221"/>
      <c r="Z391" s="221"/>
      <c r="AA391" s="221"/>
      <c r="AB391" s="221"/>
      <c r="AG391" s="221"/>
    </row>
    <row r="392" spans="22:33" ht="18.75">
      <c r="V392" s="221"/>
      <c r="W392" s="221"/>
      <c r="X392" s="221"/>
      <c r="Y392" s="221"/>
      <c r="Z392" s="221"/>
      <c r="AA392" s="221"/>
      <c r="AB392" s="221"/>
      <c r="AG392" s="221"/>
    </row>
    <row r="393" spans="22:33" ht="18.75">
      <c r="V393" s="221"/>
      <c r="W393" s="221"/>
      <c r="X393" s="221"/>
      <c r="Y393" s="221"/>
      <c r="Z393" s="221"/>
      <c r="AA393" s="221"/>
      <c r="AB393" s="221"/>
      <c r="AG393" s="221"/>
    </row>
    <row r="394" spans="22:33" ht="18.75">
      <c r="V394" s="221"/>
      <c r="W394" s="221"/>
      <c r="X394" s="221"/>
      <c r="Y394" s="221"/>
      <c r="Z394" s="221"/>
      <c r="AA394" s="221"/>
      <c r="AB394" s="221"/>
      <c r="AG394" s="221"/>
    </row>
    <row r="395" spans="22:33" ht="18.75">
      <c r="V395" s="221"/>
      <c r="W395" s="221"/>
      <c r="X395" s="221"/>
      <c r="Y395" s="221"/>
      <c r="Z395" s="221"/>
      <c r="AA395" s="221"/>
      <c r="AB395" s="221"/>
      <c r="AG395" s="221"/>
    </row>
    <row r="396" spans="22:33" ht="18.75">
      <c r="V396" s="221"/>
      <c r="W396" s="221"/>
      <c r="X396" s="221"/>
      <c r="Y396" s="221"/>
      <c r="Z396" s="221"/>
      <c r="AA396" s="221"/>
      <c r="AB396" s="221"/>
      <c r="AG396" s="221"/>
    </row>
    <row r="397" spans="22:33" ht="18.75">
      <c r="V397" s="221"/>
      <c r="W397" s="221"/>
      <c r="X397" s="221"/>
      <c r="Y397" s="221"/>
      <c r="Z397" s="221"/>
      <c r="AA397" s="221"/>
      <c r="AB397" s="221"/>
      <c r="AG397" s="221"/>
    </row>
    <row r="398" spans="22:33" ht="18.75">
      <c r="V398" s="221"/>
      <c r="W398" s="221"/>
      <c r="X398" s="221"/>
      <c r="Y398" s="221"/>
      <c r="Z398" s="221"/>
      <c r="AA398" s="221"/>
      <c r="AB398" s="221"/>
      <c r="AG398" s="221"/>
    </row>
    <row r="399" spans="22:33" ht="18.75">
      <c r="V399" s="221"/>
      <c r="W399" s="221"/>
      <c r="X399" s="221"/>
      <c r="Y399" s="221"/>
      <c r="Z399" s="221"/>
      <c r="AA399" s="221"/>
      <c r="AB399" s="221"/>
      <c r="AG399" s="221"/>
    </row>
    <row r="400" spans="22:33" ht="18.75">
      <c r="V400" s="221"/>
      <c r="W400" s="221"/>
      <c r="X400" s="221"/>
      <c r="Y400" s="221"/>
      <c r="Z400" s="221"/>
      <c r="AA400" s="221"/>
      <c r="AB400" s="221"/>
      <c r="AG400" s="221"/>
    </row>
    <row r="401" spans="22:33" ht="18.75">
      <c r="V401" s="221"/>
      <c r="W401" s="221"/>
      <c r="X401" s="221"/>
      <c r="Y401" s="221"/>
      <c r="Z401" s="221"/>
      <c r="AA401" s="221"/>
      <c r="AB401" s="221"/>
      <c r="AG401" s="221"/>
    </row>
    <row r="402" spans="22:33" ht="18.75">
      <c r="V402" s="221"/>
      <c r="W402" s="221"/>
      <c r="X402" s="221"/>
      <c r="Y402" s="221"/>
      <c r="Z402" s="221"/>
      <c r="AA402" s="221"/>
      <c r="AB402" s="221"/>
      <c r="AG402" s="221"/>
    </row>
    <row r="403" spans="22:33" ht="18.75">
      <c r="V403" s="221"/>
      <c r="W403" s="221"/>
      <c r="X403" s="221"/>
      <c r="Y403" s="221"/>
      <c r="Z403" s="221"/>
      <c r="AA403" s="221"/>
      <c r="AB403" s="221"/>
      <c r="AG403" s="221"/>
    </row>
    <row r="404" spans="22:33" ht="18.75">
      <c r="V404" s="221"/>
      <c r="W404" s="221"/>
      <c r="X404" s="221"/>
      <c r="Y404" s="221"/>
      <c r="Z404" s="221"/>
      <c r="AA404" s="221"/>
      <c r="AB404" s="221"/>
      <c r="AG404" s="221"/>
    </row>
    <row r="405" spans="22:33" ht="18.75">
      <c r="V405" s="221"/>
      <c r="W405" s="221"/>
      <c r="X405" s="221"/>
      <c r="Y405" s="221"/>
      <c r="Z405" s="221"/>
      <c r="AA405" s="221"/>
      <c r="AB405" s="221"/>
      <c r="AG405" s="221"/>
    </row>
    <row r="406" spans="22:33" ht="18.75">
      <c r="V406" s="221"/>
      <c r="W406" s="221"/>
      <c r="X406" s="221"/>
      <c r="Y406" s="221"/>
      <c r="Z406" s="221"/>
      <c r="AA406" s="221"/>
      <c r="AB406" s="221"/>
      <c r="AG406" s="221"/>
    </row>
    <row r="407" spans="22:33" ht="18.75">
      <c r="V407" s="221"/>
      <c r="W407" s="221"/>
      <c r="X407" s="221"/>
      <c r="Y407" s="221"/>
      <c r="Z407" s="221"/>
      <c r="AA407" s="221"/>
      <c r="AB407" s="221"/>
      <c r="AG407" s="221"/>
    </row>
    <row r="408" spans="22:33" ht="18.75">
      <c r="V408" s="221"/>
      <c r="W408" s="221"/>
      <c r="X408" s="221"/>
      <c r="Y408" s="221"/>
      <c r="Z408" s="221"/>
      <c r="AA408" s="221"/>
      <c r="AB408" s="221"/>
      <c r="AG408" s="221"/>
    </row>
    <row r="409" spans="22:33" ht="18.75">
      <c r="V409" s="221"/>
      <c r="W409" s="221"/>
      <c r="X409" s="221"/>
      <c r="Y409" s="221"/>
      <c r="Z409" s="221"/>
      <c r="AA409" s="221"/>
      <c r="AB409" s="221"/>
      <c r="AG409" s="221"/>
    </row>
    <row r="410" spans="22:33" ht="18.75">
      <c r="V410" s="221"/>
      <c r="W410" s="221"/>
      <c r="X410" s="221"/>
      <c r="Y410" s="221"/>
      <c r="Z410" s="221"/>
      <c r="AA410" s="221"/>
      <c r="AB410" s="221"/>
      <c r="AG410" s="221"/>
    </row>
    <row r="411" spans="22:33" ht="18.75">
      <c r="V411" s="221"/>
      <c r="W411" s="221"/>
      <c r="X411" s="221"/>
      <c r="Y411" s="221"/>
      <c r="Z411" s="221"/>
      <c r="AA411" s="221"/>
      <c r="AB411" s="221"/>
      <c r="AG411" s="221"/>
    </row>
    <row r="412" spans="22:33" ht="18.75">
      <c r="V412" s="221"/>
      <c r="W412" s="221"/>
      <c r="X412" s="221"/>
      <c r="Y412" s="221"/>
      <c r="Z412" s="221"/>
      <c r="AA412" s="221"/>
      <c r="AB412" s="221"/>
      <c r="AG412" s="221"/>
    </row>
    <row r="413" spans="22:33" ht="18.75">
      <c r="V413" s="221"/>
      <c r="W413" s="221"/>
      <c r="X413" s="221"/>
      <c r="Y413" s="221"/>
      <c r="Z413" s="221"/>
      <c r="AA413" s="221"/>
      <c r="AB413" s="221"/>
      <c r="AG413" s="221"/>
    </row>
    <row r="414" spans="22:33" ht="18.75">
      <c r="V414" s="221"/>
      <c r="W414" s="221"/>
      <c r="X414" s="221"/>
      <c r="Y414" s="221"/>
      <c r="Z414" s="221"/>
      <c r="AA414" s="221"/>
      <c r="AB414" s="221"/>
      <c r="AG414" s="221"/>
    </row>
    <row r="415" spans="22:33" ht="18.75">
      <c r="V415" s="221"/>
      <c r="W415" s="221"/>
      <c r="X415" s="221"/>
      <c r="Y415" s="221"/>
      <c r="Z415" s="221"/>
      <c r="AA415" s="221"/>
      <c r="AB415" s="221"/>
      <c r="AG415" s="221"/>
    </row>
    <row r="416" spans="22:33" ht="18.75">
      <c r="V416" s="221"/>
      <c r="W416" s="221"/>
      <c r="X416" s="221"/>
      <c r="Y416" s="221"/>
      <c r="Z416" s="221"/>
      <c r="AA416" s="221"/>
      <c r="AB416" s="221"/>
      <c r="AG416" s="221"/>
    </row>
    <row r="417" spans="22:33" ht="18.75">
      <c r="V417" s="221"/>
      <c r="W417" s="221"/>
      <c r="X417" s="221"/>
      <c r="Y417" s="221"/>
      <c r="Z417" s="221"/>
      <c r="AA417" s="221"/>
      <c r="AB417" s="221"/>
      <c r="AG417" s="221"/>
    </row>
    <row r="418" spans="22:33" ht="18.75">
      <c r="V418" s="221"/>
      <c r="W418" s="221"/>
      <c r="X418" s="221"/>
      <c r="Y418" s="221"/>
      <c r="Z418" s="221"/>
      <c r="AA418" s="221"/>
      <c r="AB418" s="221"/>
      <c r="AG418" s="2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 Bulaja</dc:creator>
  <cp:keywords/>
  <dc:description/>
  <cp:lastModifiedBy>Katica</cp:lastModifiedBy>
  <cp:lastPrinted>2018-11-12T10:51:15Z</cp:lastPrinted>
  <dcterms:created xsi:type="dcterms:W3CDTF">2015-01-14T13:40:40Z</dcterms:created>
  <dcterms:modified xsi:type="dcterms:W3CDTF">2019-02-25T07:18:20Z</dcterms:modified>
  <cp:category/>
  <cp:version/>
  <cp:contentType/>
  <cp:contentStatus/>
</cp:coreProperties>
</file>